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updateLinks="always" codeName="EstaPasta_de_trabalho"/>
  <xr:revisionPtr revIDLastSave="0" documentId="13_ncr:1_{EFB60EAD-1E87-40B9-8EFD-C2D37BEC273B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Base de Dados" sheetId="2" state="hidden" r:id="rId1"/>
    <sheet name="MEGA" sheetId="7" r:id="rId2"/>
    <sheet name="FACILITY I,II,V" sheetId="11" r:id="rId3"/>
  </sheets>
  <externalReferences>
    <externalReference r:id="rId4"/>
    <externalReference r:id="rId5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1" l="1"/>
  <c r="I19" i="11"/>
  <c r="I20" i="11"/>
  <c r="I21" i="11"/>
  <c r="E17" i="11"/>
  <c r="F17" i="11"/>
  <c r="E18" i="11"/>
  <c r="F18" i="11"/>
  <c r="E19" i="11"/>
  <c r="F19" i="11"/>
  <c r="E20" i="11"/>
  <c r="F20" i="11"/>
  <c r="E21" i="11"/>
  <c r="F21" i="11"/>
  <c r="E22" i="11"/>
  <c r="F22" i="11"/>
  <c r="E49" i="11"/>
  <c r="F49" i="11"/>
  <c r="E50" i="11"/>
  <c r="F50" i="11"/>
  <c r="E51" i="11"/>
  <c r="F51" i="11"/>
  <c r="E52" i="11"/>
  <c r="F52" i="11"/>
  <c r="E53" i="11"/>
  <c r="F53" i="11"/>
  <c r="E54" i="11"/>
  <c r="F54" i="11"/>
  <c r="E25" i="11"/>
  <c r="F25" i="11"/>
  <c r="E26" i="11"/>
  <c r="F26" i="11"/>
  <c r="E27" i="11"/>
  <c r="F27" i="11"/>
  <c r="E28" i="11"/>
  <c r="F28" i="11"/>
  <c r="E29" i="11"/>
  <c r="F29" i="11"/>
  <c r="E30" i="11"/>
  <c r="F30" i="11"/>
  <c r="E37" i="11"/>
  <c r="F37" i="11"/>
  <c r="E38" i="11"/>
  <c r="F38" i="11"/>
  <c r="E39" i="11"/>
  <c r="F39" i="11"/>
  <c r="E40" i="11"/>
  <c r="F40" i="11"/>
  <c r="E41" i="11"/>
  <c r="F41" i="11"/>
  <c r="E42" i="11"/>
  <c r="F42" i="11"/>
  <c r="E61" i="11"/>
  <c r="F61" i="11"/>
  <c r="E62" i="11"/>
  <c r="F62" i="11"/>
  <c r="E63" i="11"/>
  <c r="F63" i="11"/>
  <c r="E64" i="11"/>
  <c r="F64" i="11"/>
  <c r="E65" i="11"/>
  <c r="F65" i="11"/>
  <c r="E66" i="11"/>
  <c r="F66" i="11"/>
  <c r="F73" i="11"/>
  <c r="G75" i="11"/>
  <c r="G17" i="11"/>
  <c r="H17" i="11"/>
  <c r="G18" i="11"/>
  <c r="H18" i="11"/>
  <c r="G19" i="11"/>
  <c r="H19" i="11"/>
  <c r="G20" i="11"/>
  <c r="H20" i="11"/>
  <c r="G21" i="11"/>
  <c r="H21" i="11"/>
  <c r="G22" i="11"/>
  <c r="H22" i="11"/>
  <c r="G49" i="11"/>
  <c r="H49" i="11"/>
  <c r="G50" i="11"/>
  <c r="H50" i="11"/>
  <c r="G51" i="11"/>
  <c r="H51" i="11"/>
  <c r="G52" i="11"/>
  <c r="H52" i="11"/>
  <c r="G53" i="11"/>
  <c r="H53" i="11"/>
  <c r="G54" i="11"/>
  <c r="H54" i="11"/>
  <c r="G55" i="11"/>
  <c r="H55" i="11"/>
  <c r="G56" i="11"/>
  <c r="H56" i="11"/>
  <c r="G57" i="11"/>
  <c r="H57" i="11"/>
  <c r="G58" i="11"/>
  <c r="H58" i="11"/>
  <c r="G25" i="11"/>
  <c r="H25" i="11"/>
  <c r="G26" i="11"/>
  <c r="H26" i="11"/>
  <c r="G27" i="11"/>
  <c r="H27" i="11"/>
  <c r="G28" i="11"/>
  <c r="H28" i="11"/>
  <c r="G29" i="11"/>
  <c r="H29" i="11"/>
  <c r="G30" i="11"/>
  <c r="H30" i="11"/>
  <c r="G31" i="11"/>
  <c r="H31" i="11"/>
  <c r="G32" i="11"/>
  <c r="H32" i="11"/>
  <c r="G33" i="11"/>
  <c r="H33" i="11"/>
  <c r="G34" i="11"/>
  <c r="H34" i="11"/>
  <c r="G37" i="11"/>
  <c r="H37" i="11"/>
  <c r="G38" i="11"/>
  <c r="H38" i="11"/>
  <c r="G39" i="11"/>
  <c r="H39" i="11"/>
  <c r="G40" i="11"/>
  <c r="H40" i="11"/>
  <c r="G41" i="11"/>
  <c r="H41" i="11"/>
  <c r="G42" i="11"/>
  <c r="H42" i="11"/>
  <c r="G43" i="11"/>
  <c r="H43" i="11"/>
  <c r="G44" i="11"/>
  <c r="H44" i="11"/>
  <c r="G45" i="11"/>
  <c r="H45" i="11"/>
  <c r="G46" i="11"/>
  <c r="H46" i="11"/>
  <c r="G61" i="11"/>
  <c r="H61" i="11"/>
  <c r="G62" i="11"/>
  <c r="H62" i="11"/>
  <c r="G63" i="11"/>
  <c r="H63" i="11"/>
  <c r="G64" i="11"/>
  <c r="H64" i="11"/>
  <c r="G65" i="11"/>
  <c r="H65" i="11"/>
  <c r="G66" i="11"/>
  <c r="H66" i="11"/>
  <c r="G67" i="11"/>
  <c r="H67" i="11"/>
  <c r="G68" i="11"/>
  <c r="H68" i="11"/>
  <c r="G69" i="11"/>
  <c r="H69" i="11"/>
  <c r="G70" i="11"/>
  <c r="H70" i="11"/>
  <c r="G71" i="11"/>
  <c r="H71" i="11"/>
  <c r="H73" i="11"/>
  <c r="H77" i="11"/>
  <c r="H80" i="11"/>
  <c r="F90" i="11"/>
  <c r="E79" i="11"/>
  <c r="E80" i="11"/>
  <c r="H84" i="11"/>
  <c r="H87" i="11"/>
  <c r="H82" i="11"/>
  <c r="D73" i="11"/>
  <c r="J71" i="11"/>
  <c r="I71" i="11"/>
  <c r="E71" i="11"/>
  <c r="F71" i="11"/>
  <c r="B62" i="11"/>
  <c r="B63" i="11"/>
  <c r="B64" i="11"/>
  <c r="B65" i="11"/>
  <c r="B66" i="11"/>
  <c r="B67" i="11"/>
  <c r="B68" i="11"/>
  <c r="B69" i="11"/>
  <c r="B70" i="11"/>
  <c r="B71" i="11"/>
  <c r="J70" i="11"/>
  <c r="I70" i="11"/>
  <c r="E70" i="11"/>
  <c r="F70" i="11"/>
  <c r="J69" i="11"/>
  <c r="I69" i="11"/>
  <c r="E69" i="11"/>
  <c r="F69" i="11"/>
  <c r="J68" i="11"/>
  <c r="I68" i="11"/>
  <c r="E68" i="11"/>
  <c r="F68" i="11"/>
  <c r="J67" i="11"/>
  <c r="I67" i="11"/>
  <c r="E67" i="11"/>
  <c r="F67" i="11"/>
  <c r="J66" i="11"/>
  <c r="I66" i="11"/>
  <c r="J65" i="11"/>
  <c r="I65" i="11"/>
  <c r="J64" i="11"/>
  <c r="I64" i="11"/>
  <c r="J63" i="11"/>
  <c r="I63" i="11"/>
  <c r="J62" i="11"/>
  <c r="I62" i="11"/>
  <c r="J61" i="11"/>
  <c r="I61" i="11"/>
  <c r="J58" i="11"/>
  <c r="I58" i="11"/>
  <c r="E58" i="11"/>
  <c r="F58" i="11"/>
  <c r="B50" i="11"/>
  <c r="B51" i="11"/>
  <c r="B52" i="11"/>
  <c r="B53" i="11"/>
  <c r="B54" i="11"/>
  <c r="B55" i="11"/>
  <c r="B56" i="11"/>
  <c r="B57" i="11"/>
  <c r="B58" i="11"/>
  <c r="J57" i="11"/>
  <c r="I57" i="11"/>
  <c r="E57" i="11"/>
  <c r="F57" i="11"/>
  <c r="J56" i="11"/>
  <c r="I56" i="11"/>
  <c r="E56" i="11"/>
  <c r="F56" i="11"/>
  <c r="J55" i="11"/>
  <c r="I55" i="11"/>
  <c r="E55" i="11"/>
  <c r="F55" i="11"/>
  <c r="J54" i="11"/>
  <c r="I54" i="11"/>
  <c r="J53" i="11"/>
  <c r="I53" i="11"/>
  <c r="J52" i="11"/>
  <c r="I52" i="11"/>
  <c r="J51" i="11"/>
  <c r="I51" i="11"/>
  <c r="J50" i="11"/>
  <c r="I50" i="11"/>
  <c r="J49" i="11"/>
  <c r="I49" i="11"/>
  <c r="J46" i="11"/>
  <c r="I46" i="11"/>
  <c r="E46" i="11"/>
  <c r="F46" i="11"/>
  <c r="B38" i="11"/>
  <c r="B39" i="11"/>
  <c r="B40" i="11"/>
  <c r="B41" i="11"/>
  <c r="B42" i="11"/>
  <c r="B43" i="11"/>
  <c r="B44" i="11"/>
  <c r="B45" i="11"/>
  <c r="B46" i="11"/>
  <c r="J45" i="11"/>
  <c r="I45" i="11"/>
  <c r="E45" i="11"/>
  <c r="F45" i="11"/>
  <c r="J44" i="11"/>
  <c r="I44" i="11"/>
  <c r="E44" i="11"/>
  <c r="F44" i="11"/>
  <c r="J43" i="11"/>
  <c r="I43" i="11"/>
  <c r="E43" i="11"/>
  <c r="F43" i="11"/>
  <c r="J42" i="11"/>
  <c r="I42" i="11"/>
  <c r="I41" i="11"/>
  <c r="I40" i="11"/>
  <c r="I39" i="11"/>
  <c r="I38" i="11"/>
  <c r="I37" i="11"/>
  <c r="J34" i="11"/>
  <c r="I34" i="11"/>
  <c r="E34" i="11"/>
  <c r="F34" i="11"/>
  <c r="B26" i="11"/>
  <c r="B27" i="11"/>
  <c r="B28" i="11"/>
  <c r="B29" i="11"/>
  <c r="B30" i="11"/>
  <c r="B31" i="11"/>
  <c r="B32" i="11"/>
  <c r="B33" i="11"/>
  <c r="B34" i="11"/>
  <c r="J33" i="11"/>
  <c r="I33" i="11"/>
  <c r="E33" i="11"/>
  <c r="F33" i="11"/>
  <c r="J32" i="11"/>
  <c r="I32" i="11"/>
  <c r="E32" i="11"/>
  <c r="F32" i="11"/>
  <c r="J31" i="11"/>
  <c r="I31" i="11"/>
  <c r="E31" i="11"/>
  <c r="F31" i="11"/>
  <c r="J30" i="11"/>
  <c r="I30" i="11"/>
  <c r="J29" i="11"/>
  <c r="I29" i="11"/>
  <c r="I28" i="11"/>
  <c r="I27" i="11"/>
  <c r="I26" i="11"/>
  <c r="I25" i="11"/>
  <c r="J22" i="11"/>
  <c r="I22" i="11"/>
  <c r="B18" i="11"/>
  <c r="B19" i="11"/>
  <c r="B20" i="11"/>
  <c r="B21" i="11"/>
  <c r="B22" i="11"/>
  <c r="E79" i="7"/>
  <c r="E80" i="7"/>
  <c r="J71" i="7"/>
  <c r="I71" i="7"/>
  <c r="G71" i="7"/>
  <c r="H71" i="7"/>
  <c r="E71" i="7"/>
  <c r="F71" i="7"/>
  <c r="J70" i="7"/>
  <c r="I70" i="7"/>
  <c r="G70" i="7"/>
  <c r="H70" i="7"/>
  <c r="E70" i="7"/>
  <c r="F70" i="7"/>
  <c r="J69" i="7"/>
  <c r="I69" i="7"/>
  <c r="G69" i="7"/>
  <c r="H69" i="7"/>
  <c r="E69" i="7"/>
  <c r="F69" i="7"/>
  <c r="J68" i="7"/>
  <c r="I68" i="7"/>
  <c r="G68" i="7"/>
  <c r="H68" i="7"/>
  <c r="E68" i="7"/>
  <c r="F68" i="7"/>
  <c r="J67" i="7"/>
  <c r="I67" i="7"/>
  <c r="G67" i="7"/>
  <c r="H67" i="7"/>
  <c r="E67" i="7"/>
  <c r="F67" i="7"/>
  <c r="J66" i="7"/>
  <c r="I66" i="7"/>
  <c r="G66" i="7"/>
  <c r="H66" i="7"/>
  <c r="E66" i="7"/>
  <c r="F66" i="7"/>
  <c r="J65" i="7"/>
  <c r="I65" i="7"/>
  <c r="G65" i="7"/>
  <c r="H65" i="7"/>
  <c r="E65" i="7"/>
  <c r="F65" i="7"/>
  <c r="J64" i="7"/>
  <c r="I64" i="7"/>
  <c r="G64" i="7"/>
  <c r="H64" i="7"/>
  <c r="E64" i="7"/>
  <c r="F64" i="7"/>
  <c r="J63" i="7"/>
  <c r="I63" i="7"/>
  <c r="G63" i="7"/>
  <c r="H63" i="7"/>
  <c r="E63" i="7"/>
  <c r="F63" i="7"/>
  <c r="J62" i="7"/>
  <c r="I62" i="7"/>
  <c r="G62" i="7"/>
  <c r="H62" i="7"/>
  <c r="E62" i="7"/>
  <c r="F62" i="7"/>
  <c r="B62" i="7"/>
  <c r="B63" i="7"/>
  <c r="B64" i="7"/>
  <c r="B65" i="7"/>
  <c r="B66" i="7"/>
  <c r="B67" i="7"/>
  <c r="B68" i="7"/>
  <c r="B69" i="7"/>
  <c r="B70" i="7"/>
  <c r="B71" i="7"/>
  <c r="J61" i="7"/>
  <c r="I61" i="7"/>
  <c r="G61" i="7"/>
  <c r="H61" i="7"/>
  <c r="E61" i="7"/>
  <c r="F61" i="7"/>
  <c r="B50" i="7"/>
  <c r="B51" i="7"/>
  <c r="B52" i="7"/>
  <c r="B53" i="7"/>
  <c r="B54" i="7"/>
  <c r="B55" i="7"/>
  <c r="B56" i="7"/>
  <c r="B57" i="7"/>
  <c r="B58" i="7"/>
  <c r="J46" i="7"/>
  <c r="I46" i="7"/>
  <c r="G46" i="7"/>
  <c r="H46" i="7"/>
  <c r="E46" i="7"/>
  <c r="F46" i="7"/>
  <c r="J45" i="7"/>
  <c r="I45" i="7"/>
  <c r="G45" i="7"/>
  <c r="H45" i="7"/>
  <c r="E45" i="7"/>
  <c r="F45" i="7"/>
  <c r="J44" i="7"/>
  <c r="I44" i="7"/>
  <c r="G44" i="7"/>
  <c r="H44" i="7"/>
  <c r="E44" i="7"/>
  <c r="F44" i="7"/>
  <c r="J43" i="7"/>
  <c r="I43" i="7"/>
  <c r="G43" i="7"/>
  <c r="H43" i="7"/>
  <c r="E43" i="7"/>
  <c r="F43" i="7"/>
  <c r="J42" i="7"/>
  <c r="I42" i="7"/>
  <c r="G42" i="7"/>
  <c r="H42" i="7"/>
  <c r="E42" i="7"/>
  <c r="F42" i="7"/>
  <c r="J41" i="7"/>
  <c r="I41" i="7"/>
  <c r="G41" i="7"/>
  <c r="H41" i="7"/>
  <c r="E41" i="7"/>
  <c r="F41" i="7"/>
  <c r="B38" i="7"/>
  <c r="B39" i="7"/>
  <c r="B40" i="7"/>
  <c r="B41" i="7"/>
  <c r="B42" i="7"/>
  <c r="B43" i="7"/>
  <c r="B44" i="7"/>
  <c r="B45" i="7"/>
  <c r="B46" i="7"/>
  <c r="J34" i="7"/>
  <c r="I34" i="7"/>
  <c r="G34" i="7"/>
  <c r="H34" i="7"/>
  <c r="E34" i="7"/>
  <c r="F34" i="7"/>
  <c r="J33" i="7"/>
  <c r="I33" i="7"/>
  <c r="G33" i="7"/>
  <c r="H33" i="7"/>
  <c r="E33" i="7"/>
  <c r="F33" i="7"/>
  <c r="J32" i="7"/>
  <c r="I32" i="7"/>
  <c r="G32" i="7"/>
  <c r="H32" i="7"/>
  <c r="E32" i="7"/>
  <c r="F32" i="7"/>
  <c r="J31" i="7"/>
  <c r="I31" i="7"/>
  <c r="G31" i="7"/>
  <c r="H31" i="7"/>
  <c r="E31" i="7"/>
  <c r="F31" i="7"/>
  <c r="J30" i="7"/>
  <c r="I30" i="7"/>
  <c r="G30" i="7"/>
  <c r="H30" i="7"/>
  <c r="E30" i="7"/>
  <c r="F30" i="7"/>
  <c r="B26" i="7"/>
  <c r="B27" i="7"/>
  <c r="B28" i="7"/>
  <c r="B29" i="7"/>
  <c r="B30" i="7"/>
  <c r="B31" i="7"/>
  <c r="B32" i="7"/>
  <c r="B33" i="7"/>
  <c r="B34" i="7"/>
  <c r="J22" i="7"/>
  <c r="I22" i="7"/>
  <c r="G22" i="7"/>
  <c r="H22" i="7"/>
  <c r="E22" i="7"/>
  <c r="F22" i="7"/>
  <c r="J21" i="7"/>
  <c r="I21" i="7"/>
  <c r="G21" i="7"/>
  <c r="H21" i="7"/>
  <c r="E21" i="7"/>
  <c r="F21" i="7"/>
  <c r="J20" i="7"/>
  <c r="I20" i="7"/>
  <c r="G20" i="7"/>
  <c r="H20" i="7"/>
  <c r="E20" i="7"/>
  <c r="F20" i="7"/>
  <c r="J19" i="7"/>
  <c r="I19" i="7"/>
  <c r="G19" i="7"/>
  <c r="H19" i="7"/>
  <c r="E19" i="7"/>
  <c r="F19" i="7"/>
  <c r="B18" i="7"/>
  <c r="B19" i="7"/>
  <c r="B20" i="7"/>
  <c r="B21" i="7"/>
  <c r="B22" i="7"/>
  <c r="H14" i="2"/>
  <c r="G14" i="2"/>
  <c r="F14" i="2"/>
  <c r="E14" i="2"/>
  <c r="D14" i="2"/>
  <c r="C14" i="2"/>
  <c r="D73" i="7"/>
  <c r="C15" i="2"/>
  <c r="D15" i="2"/>
  <c r="E15" i="2"/>
  <c r="F15" i="2"/>
  <c r="G15" i="2"/>
  <c r="H15" i="2"/>
  <c r="C16" i="2"/>
  <c r="D16" i="2"/>
  <c r="E16" i="2"/>
  <c r="F16" i="2"/>
  <c r="G16" i="2"/>
  <c r="H16" i="2"/>
  <c r="A3" i="2"/>
  <c r="C7" i="2"/>
  <c r="D7" i="2"/>
  <c r="E7" i="2"/>
  <c r="F7" i="2"/>
  <c r="G7" i="2"/>
  <c r="H7" i="2"/>
  <c r="C8" i="2"/>
  <c r="D8" i="2"/>
  <c r="E8" i="2"/>
  <c r="F8" i="2"/>
  <c r="G8" i="2"/>
  <c r="H8" i="2"/>
  <c r="C9" i="2"/>
  <c r="D9" i="2"/>
  <c r="E9" i="2"/>
  <c r="F9" i="2"/>
  <c r="G9" i="2"/>
  <c r="H9" i="2"/>
  <c r="C10" i="2"/>
  <c r="D10" i="2"/>
  <c r="E10" i="2"/>
  <c r="F10" i="2"/>
  <c r="G10" i="2"/>
  <c r="H10" i="2"/>
  <c r="C6" i="2"/>
  <c r="D6" i="2"/>
  <c r="E6" i="2"/>
  <c r="F6" i="2"/>
  <c r="G6" i="2"/>
  <c r="H6" i="2"/>
  <c r="C5" i="2"/>
  <c r="D5" i="2"/>
  <c r="E5" i="2"/>
  <c r="F5" i="2"/>
  <c r="G5" i="2"/>
  <c r="H5" i="2"/>
  <c r="C48" i="2"/>
  <c r="D48" i="2"/>
  <c r="E48" i="2"/>
  <c r="F48" i="2"/>
  <c r="G48" i="2"/>
  <c r="H48" i="2"/>
  <c r="C47" i="2"/>
  <c r="D47" i="2"/>
  <c r="E47" i="2"/>
  <c r="F47" i="2"/>
  <c r="G47" i="2"/>
  <c r="H47" i="2"/>
  <c r="C20" i="2"/>
  <c r="D20" i="2"/>
  <c r="E20" i="2"/>
  <c r="F20" i="2"/>
  <c r="G20" i="2"/>
  <c r="H20" i="2"/>
  <c r="C30" i="2"/>
  <c r="D30" i="2"/>
  <c r="E30" i="2"/>
  <c r="F30" i="2"/>
  <c r="G30" i="2"/>
  <c r="H30" i="2"/>
  <c r="C29" i="2"/>
  <c r="D29" i="2"/>
  <c r="E29" i="2"/>
  <c r="F29" i="2"/>
  <c r="G29" i="2"/>
  <c r="H29" i="2"/>
  <c r="C28" i="2"/>
  <c r="D28" i="2"/>
  <c r="E28" i="2"/>
  <c r="F28" i="2"/>
  <c r="G28" i="2"/>
  <c r="H28" i="2"/>
  <c r="C27" i="2"/>
  <c r="D27" i="2"/>
  <c r="E27" i="2"/>
  <c r="F27" i="2"/>
  <c r="G27" i="2"/>
  <c r="H27" i="2"/>
  <c r="C26" i="2"/>
  <c r="D26" i="2"/>
  <c r="E26" i="2"/>
  <c r="F26" i="2"/>
  <c r="G26" i="2"/>
  <c r="H26" i="2"/>
  <c r="C25" i="2"/>
  <c r="D25" i="2"/>
  <c r="E25" i="2"/>
  <c r="F25" i="2"/>
  <c r="G25" i="2"/>
  <c r="H25" i="2"/>
  <c r="C18" i="2"/>
  <c r="H3" i="2"/>
  <c r="H4" i="2"/>
  <c r="H18" i="2"/>
  <c r="H19" i="2"/>
  <c r="H11" i="2"/>
  <c r="H12" i="2"/>
  <c r="H13" i="2"/>
  <c r="H17" i="2"/>
  <c r="H21" i="2"/>
  <c r="H22" i="2"/>
  <c r="H23" i="2"/>
  <c r="H24" i="2"/>
  <c r="H35" i="2"/>
  <c r="H37" i="2"/>
  <c r="H36" i="2"/>
  <c r="H38" i="2"/>
  <c r="H39" i="2"/>
  <c r="H41" i="2"/>
  <c r="H40" i="2"/>
  <c r="H42" i="2"/>
  <c r="H43" i="2"/>
  <c r="H45" i="2"/>
  <c r="H44" i="2"/>
  <c r="H46" i="2"/>
  <c r="H31" i="2"/>
  <c r="H33" i="2"/>
  <c r="H32" i="2"/>
  <c r="H34" i="2"/>
  <c r="G3" i="2"/>
  <c r="G4" i="2"/>
  <c r="G18" i="2"/>
  <c r="G19" i="2"/>
  <c r="G11" i="2"/>
  <c r="G12" i="2"/>
  <c r="G13" i="2"/>
  <c r="G17" i="2"/>
  <c r="G21" i="2"/>
  <c r="G22" i="2"/>
  <c r="G23" i="2"/>
  <c r="G24" i="2"/>
  <c r="G35" i="2"/>
  <c r="G37" i="2"/>
  <c r="G36" i="2"/>
  <c r="G38" i="2"/>
  <c r="G39" i="2"/>
  <c r="G41" i="2"/>
  <c r="G40" i="2"/>
  <c r="G42" i="2"/>
  <c r="G43" i="2"/>
  <c r="G45" i="2"/>
  <c r="G44" i="2"/>
  <c r="G46" i="2"/>
  <c r="G31" i="2"/>
  <c r="G33" i="2"/>
  <c r="G32" i="2"/>
  <c r="G34" i="2"/>
  <c r="F3" i="2"/>
  <c r="F4" i="2"/>
  <c r="F18" i="2"/>
  <c r="F19" i="2"/>
  <c r="F11" i="2"/>
  <c r="F12" i="2"/>
  <c r="F13" i="2"/>
  <c r="F17" i="2"/>
  <c r="F21" i="2"/>
  <c r="F22" i="2"/>
  <c r="F23" i="2"/>
  <c r="F24" i="2"/>
  <c r="F35" i="2"/>
  <c r="F37" i="2"/>
  <c r="F36" i="2"/>
  <c r="F38" i="2"/>
  <c r="F39" i="2"/>
  <c r="F41" i="2"/>
  <c r="F40" i="2"/>
  <c r="F42" i="2"/>
  <c r="F43" i="2"/>
  <c r="F45" i="2"/>
  <c r="F44" i="2"/>
  <c r="F46" i="2"/>
  <c r="F31" i="2"/>
  <c r="F33" i="2"/>
  <c r="F32" i="2"/>
  <c r="F34" i="2"/>
  <c r="E3" i="2"/>
  <c r="E4" i="2"/>
  <c r="E18" i="2"/>
  <c r="E19" i="2"/>
  <c r="E11" i="2"/>
  <c r="E12" i="2"/>
  <c r="E13" i="2"/>
  <c r="E17" i="2"/>
  <c r="E21" i="2"/>
  <c r="E22" i="2"/>
  <c r="E23" i="2"/>
  <c r="E24" i="2"/>
  <c r="E35" i="2"/>
  <c r="E37" i="2"/>
  <c r="E36" i="2"/>
  <c r="E38" i="2"/>
  <c r="E39" i="2"/>
  <c r="E41" i="2"/>
  <c r="E40" i="2"/>
  <c r="E42" i="2"/>
  <c r="E43" i="2"/>
  <c r="E45" i="2"/>
  <c r="E44" i="2"/>
  <c r="E46" i="2"/>
  <c r="E31" i="2"/>
  <c r="E33" i="2"/>
  <c r="E32" i="2"/>
  <c r="E34" i="2"/>
  <c r="D4" i="2"/>
  <c r="D18" i="2"/>
  <c r="D19" i="2"/>
  <c r="D11" i="2"/>
  <c r="D12" i="2"/>
  <c r="D13" i="2"/>
  <c r="D17" i="2"/>
  <c r="D21" i="2"/>
  <c r="D22" i="2"/>
  <c r="D23" i="2"/>
  <c r="D24" i="2"/>
  <c r="D35" i="2"/>
  <c r="D37" i="2"/>
  <c r="D36" i="2"/>
  <c r="D38" i="2"/>
  <c r="D39" i="2"/>
  <c r="D41" i="2"/>
  <c r="D40" i="2"/>
  <c r="D42" i="2"/>
  <c r="D43" i="2"/>
  <c r="D45" i="2"/>
  <c r="D44" i="2"/>
  <c r="D46" i="2"/>
  <c r="D31" i="2"/>
  <c r="D33" i="2"/>
  <c r="D32" i="2"/>
  <c r="D34" i="2"/>
  <c r="C3" i="2"/>
  <c r="C4" i="2"/>
  <c r="C19" i="2"/>
  <c r="C11" i="2"/>
  <c r="C12" i="2"/>
  <c r="C13" i="2"/>
  <c r="C17" i="2"/>
  <c r="C21" i="2"/>
  <c r="C22" i="2"/>
  <c r="C23" i="2"/>
  <c r="C24" i="2"/>
  <c r="C35" i="2"/>
  <c r="C37" i="2"/>
  <c r="C36" i="2"/>
  <c r="C38" i="2"/>
  <c r="C39" i="2"/>
  <c r="C41" i="2"/>
  <c r="C40" i="2"/>
  <c r="C42" i="2"/>
  <c r="C43" i="2"/>
  <c r="C45" i="2"/>
  <c r="C44" i="2"/>
  <c r="C46" i="2"/>
  <c r="C31" i="2"/>
  <c r="C33" i="2"/>
  <c r="C32" i="2"/>
  <c r="C34" i="2"/>
  <c r="J28" i="7"/>
  <c r="G28" i="7"/>
  <c r="H28" i="7"/>
  <c r="E28" i="7"/>
  <c r="F28" i="7"/>
  <c r="I28" i="7"/>
  <c r="I58" i="7"/>
  <c r="I57" i="7"/>
  <c r="I56" i="7"/>
  <c r="I55" i="7"/>
  <c r="I54" i="7"/>
  <c r="J53" i="7"/>
  <c r="J52" i="7"/>
  <c r="J51" i="7"/>
  <c r="J50" i="7"/>
  <c r="E49" i="7"/>
  <c r="F49" i="7"/>
  <c r="G39" i="7"/>
  <c r="H39" i="7"/>
  <c r="G38" i="7"/>
  <c r="H38" i="7"/>
  <c r="I37" i="7"/>
  <c r="I29" i="7"/>
  <c r="J27" i="7"/>
  <c r="I25" i="7"/>
  <c r="E17" i="7"/>
  <c r="F17" i="7"/>
  <c r="J58" i="7"/>
  <c r="J57" i="7"/>
  <c r="J56" i="7"/>
  <c r="J55" i="7"/>
  <c r="J54" i="7"/>
  <c r="E54" i="7"/>
  <c r="F54" i="7"/>
  <c r="E53" i="7"/>
  <c r="F53" i="7"/>
  <c r="E52" i="7"/>
  <c r="F52" i="7"/>
  <c r="E51" i="7"/>
  <c r="F51" i="7"/>
  <c r="E50" i="7"/>
  <c r="F50" i="7"/>
  <c r="G49" i="7"/>
  <c r="H49" i="7"/>
  <c r="G40" i="7"/>
  <c r="H40" i="7"/>
  <c r="I39" i="7"/>
  <c r="I38" i="7"/>
  <c r="J37" i="7"/>
  <c r="J29" i="7"/>
  <c r="E29" i="7"/>
  <c r="F29" i="7"/>
  <c r="E27" i="7"/>
  <c r="F27" i="7"/>
  <c r="G26" i="7"/>
  <c r="H26" i="7"/>
  <c r="J25" i="7"/>
  <c r="E18" i="7"/>
  <c r="F18" i="7"/>
  <c r="G17" i="7"/>
  <c r="H17" i="7"/>
  <c r="E58" i="7"/>
  <c r="F58" i="7"/>
  <c r="E57" i="7"/>
  <c r="F57" i="7"/>
  <c r="E56" i="7"/>
  <c r="F56" i="7"/>
  <c r="E55" i="7"/>
  <c r="F55" i="7"/>
  <c r="G54" i="7"/>
  <c r="H54" i="7"/>
  <c r="G53" i="7"/>
  <c r="H53" i="7"/>
  <c r="G52" i="7"/>
  <c r="H52" i="7"/>
  <c r="G51" i="7"/>
  <c r="H51" i="7"/>
  <c r="G50" i="7"/>
  <c r="H50" i="7"/>
  <c r="I49" i="7"/>
  <c r="I40" i="7"/>
  <c r="J39" i="7"/>
  <c r="J38" i="7"/>
  <c r="E37" i="7"/>
  <c r="F37" i="7"/>
  <c r="G27" i="7"/>
  <c r="H27" i="7"/>
  <c r="I26" i="7"/>
  <c r="E25" i="7"/>
  <c r="F25" i="7"/>
  <c r="I17" i="7"/>
  <c r="G58" i="7"/>
  <c r="H58" i="7"/>
  <c r="G57" i="7"/>
  <c r="H57" i="7"/>
  <c r="G56" i="7"/>
  <c r="H56" i="7"/>
  <c r="G55" i="7"/>
  <c r="H55" i="7"/>
  <c r="I53" i="7"/>
  <c r="I52" i="7"/>
  <c r="I51" i="7"/>
  <c r="I50" i="7"/>
  <c r="J49" i="7"/>
  <c r="J40" i="7"/>
  <c r="E40" i="7"/>
  <c r="F40" i="7"/>
  <c r="E39" i="7"/>
  <c r="F39" i="7"/>
  <c r="E38" i="7"/>
  <c r="F38" i="7"/>
  <c r="G37" i="7"/>
  <c r="H37" i="7"/>
  <c r="G29" i="7"/>
  <c r="H29" i="7"/>
  <c r="I27" i="7"/>
  <c r="J26" i="7"/>
  <c r="E26" i="7"/>
  <c r="F26" i="7"/>
  <c r="G25" i="7"/>
  <c r="H25" i="7"/>
  <c r="G18" i="7"/>
  <c r="H18" i="7"/>
  <c r="F73" i="7"/>
  <c r="H73" i="7"/>
  <c r="H77" i="7"/>
  <c r="H84" i="7"/>
  <c r="H87" i="7"/>
  <c r="H82" i="7"/>
  <c r="G75" i="7"/>
  <c r="H80" i="7"/>
  <c r="F90" i="7"/>
  <c r="A4" i="2"/>
  <c r="A5" i="2"/>
  <c r="A6" i="2"/>
  <c r="A7" i="2"/>
  <c r="A8" i="2"/>
  <c r="A9" i="2"/>
  <c r="A10" i="2"/>
  <c r="A13" i="2"/>
  <c r="A11" i="2"/>
  <c r="A12" i="2"/>
  <c r="A14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15" i="2"/>
</calcChain>
</file>

<file path=xl/sharedStrings.xml><?xml version="1.0" encoding="utf-8"?>
<sst xmlns="http://schemas.openxmlformats.org/spreadsheetml/2006/main" count="303" uniqueCount="158">
  <si>
    <t>Item</t>
  </si>
  <si>
    <t>Quantidade de peças</t>
  </si>
  <si>
    <t>Corrente (A) repouso</t>
  </si>
  <si>
    <t>Corrente (A) alarme</t>
  </si>
  <si>
    <t>Individual</t>
  </si>
  <si>
    <t>Total</t>
  </si>
  <si>
    <t>Observações/Informações adicionais</t>
  </si>
  <si>
    <t>1</t>
  </si>
  <si>
    <t>CÓDIGO</t>
  </si>
  <si>
    <t>MODELO</t>
  </si>
  <si>
    <t>QUANTIDADE</t>
  </si>
  <si>
    <t>CONSUMO</t>
  </si>
  <si>
    <t>TOTAL</t>
  </si>
  <si>
    <t>CONSUMO2</t>
  </si>
  <si>
    <t>TOTAL2</t>
  </si>
  <si>
    <t>DESCRIÇÃO DO PRODUTO</t>
  </si>
  <si>
    <t>OBSERVAÇÕES</t>
  </si>
  <si>
    <t>Horas de repouso:</t>
  </si>
  <si>
    <t>Total:</t>
  </si>
  <si>
    <t>Peças:</t>
  </si>
  <si>
    <t>Ampere(s):</t>
  </si>
  <si>
    <t>Ah</t>
  </si>
  <si>
    <t>Corrente de carga:</t>
  </si>
  <si>
    <t>A</t>
  </si>
  <si>
    <t>Horas de alarme:</t>
  </si>
  <si>
    <t>Corrente máxima em alarme (A).</t>
  </si>
  <si>
    <t>Capacidade das baterias em (Ah).</t>
  </si>
  <si>
    <t>Capacidade da(s) fonte(s) instalada(s) em (A).</t>
  </si>
  <si>
    <t>Corrente máxima em supervisão (A).</t>
  </si>
  <si>
    <t>Cálculo de capacidade de bateria de 24Vcc do sistema de detecção, alarme e controle de incêndio endereçável:</t>
  </si>
  <si>
    <t>CLIENTE:</t>
  </si>
  <si>
    <t>ENDEREÇO DO LOOP:</t>
  </si>
  <si>
    <t>DESCRIÇÃO DO LOOP:</t>
  </si>
  <si>
    <t>Por temperatura:</t>
  </si>
  <si>
    <t>Por envelhecimento:</t>
  </si>
  <si>
    <r>
      <t xml:space="preserve">Redução da vida   útil da bateria:  </t>
    </r>
    <r>
      <rPr>
        <sz val="11"/>
        <color theme="0" tint="-0.249977111117893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</si>
  <si>
    <t xml:space="preserve">  Capacidade minima da bateria:</t>
  </si>
  <si>
    <t>Bateria escolhida para o sistema:</t>
  </si>
  <si>
    <t>TH01000529</t>
  </si>
  <si>
    <t>ITEM</t>
  </si>
  <si>
    <t>FAMILIA</t>
  </si>
  <si>
    <t>STATUS</t>
  </si>
  <si>
    <t>CARACTERISTICA</t>
  </si>
  <si>
    <t>REVISÃO</t>
  </si>
  <si>
    <t>Consumo (A) Supervisão</t>
  </si>
  <si>
    <t>Consumo (A) Alarme</t>
  </si>
  <si>
    <t>TH01000531</t>
  </si>
  <si>
    <t>TH01000296</t>
  </si>
  <si>
    <t>TH01000532</t>
  </si>
  <si>
    <t>TH01000298</t>
  </si>
  <si>
    <t>TH01000038</t>
  </si>
  <si>
    <t>TH01000300</t>
  </si>
  <si>
    <t>TH01000029</t>
  </si>
  <si>
    <t>TH01000302</t>
  </si>
  <si>
    <t>TH01000020</t>
  </si>
  <si>
    <t>TH01000049</t>
  </si>
  <si>
    <t>TH01000050</t>
  </si>
  <si>
    <t>TH01000042</t>
  </si>
  <si>
    <t>TH01000292</t>
  </si>
  <si>
    <t>TH01000017</t>
  </si>
  <si>
    <t>TH01000047</t>
  </si>
  <si>
    <t>TH01000009</t>
  </si>
  <si>
    <t>TH01000039</t>
  </si>
  <si>
    <t>TH01000014</t>
  </si>
  <si>
    <t>TH01000044</t>
  </si>
  <si>
    <t>TH01000010</t>
  </si>
  <si>
    <t>TH01000015</t>
  </si>
  <si>
    <t>TH01000040</t>
  </si>
  <si>
    <t>TH01000045</t>
  </si>
  <si>
    <t>TH01000011</t>
  </si>
  <si>
    <t>TH01000041</t>
  </si>
  <si>
    <t>TH01000016</t>
  </si>
  <si>
    <t>TH01000046</t>
  </si>
  <si>
    <t>BATERIA:      24V</t>
  </si>
  <si>
    <t>CENTRAL SUPERVISORA</t>
  </si>
  <si>
    <t>ACIONADORES MANUAIS</t>
  </si>
  <si>
    <t>AVISADORES/ SINALIZAÇÃO</t>
  </si>
  <si>
    <t>DETECTORES AUTOMÁTICOS</t>
  </si>
  <si>
    <t>MÓDULOS DE DETECÇÃO</t>
  </si>
  <si>
    <t>ATIVO</t>
  </si>
  <si>
    <t>TH01000027</t>
  </si>
  <si>
    <t>TH01000056</t>
  </si>
  <si>
    <t>TH01000057</t>
  </si>
  <si>
    <t>TH01000058</t>
  </si>
  <si>
    <t>TH01000059</t>
  </si>
  <si>
    <t>TH01000115</t>
  </si>
  <si>
    <t>TH01000025</t>
  </si>
  <si>
    <t>TH01000003</t>
  </si>
  <si>
    <t>TH01000033</t>
  </si>
  <si>
    <t>TH01000284</t>
  </si>
  <si>
    <t>TH01000545</t>
  </si>
  <si>
    <t>TH01000520</t>
  </si>
  <si>
    <t>TH01000521</t>
  </si>
  <si>
    <t>TH01000539</t>
  </si>
  <si>
    <t>TH01000540</t>
  </si>
  <si>
    <t>TH01000562</t>
  </si>
  <si>
    <t>CARACTERISTICAS DO PRODUTO</t>
  </si>
  <si>
    <t>AME485T02A0</t>
  </si>
  <si>
    <t>CARACTERÍSTAS DO PRODUTO</t>
  </si>
  <si>
    <t>Equipamento - Modelo</t>
  </si>
  <si>
    <t>PAE485T01A0</t>
  </si>
  <si>
    <t>MLP485T01A0</t>
  </si>
  <si>
    <t>AME485T03A0</t>
  </si>
  <si>
    <t>AME485T04A0</t>
  </si>
  <si>
    <t>AME485T06A0</t>
  </si>
  <si>
    <t>MCA485T01A0</t>
  </si>
  <si>
    <t>MCB485T01A0</t>
  </si>
  <si>
    <t>MCB485T02A0</t>
  </si>
  <si>
    <t>MDC485T01A0</t>
  </si>
  <si>
    <t>SAE485T01A0</t>
  </si>
  <si>
    <t>SAE485T01A1</t>
  </si>
  <si>
    <t>SAV485T01A0</t>
  </si>
  <si>
    <t>SAV485T01A1</t>
  </si>
  <si>
    <t>SVE485T01A0</t>
  </si>
  <si>
    <t>SVE485T01A1</t>
  </si>
  <si>
    <t>SVE485T02A0</t>
  </si>
  <si>
    <t>SVE485T02A1</t>
  </si>
  <si>
    <t>MRE485T01A0</t>
  </si>
  <si>
    <t>MRE485T01A1</t>
  </si>
  <si>
    <t>PAE485T02B1</t>
  </si>
  <si>
    <t>PAE485T02B2</t>
  </si>
  <si>
    <t>PAE485T02B3</t>
  </si>
  <si>
    <t>PAE485T02B4</t>
  </si>
  <si>
    <t>PAE485T03B0</t>
  </si>
  <si>
    <t>AME485T02B0</t>
  </si>
  <si>
    <t>AME485T03B0</t>
  </si>
  <si>
    <t>AME485T04B0</t>
  </si>
  <si>
    <t>AME485T06B0</t>
  </si>
  <si>
    <t>MCA485T01B0</t>
  </si>
  <si>
    <t>MCB485T01B0</t>
  </si>
  <si>
    <t>MCB485T02B0</t>
  </si>
  <si>
    <t>MDC485T01B0</t>
  </si>
  <si>
    <t>SAE485T01B0</t>
  </si>
  <si>
    <t>SAE485T01B1</t>
  </si>
  <si>
    <t>SAV485T01B0</t>
  </si>
  <si>
    <t>SAV485T01B1</t>
  </si>
  <si>
    <t>SVE485T01B0</t>
  </si>
  <si>
    <t>SVE485T01B1</t>
  </si>
  <si>
    <t>SVE485T02B0</t>
  </si>
  <si>
    <t>SVE485T02B1</t>
  </si>
  <si>
    <t>MRE485T01B0</t>
  </si>
  <si>
    <t>MRE485T01B1</t>
  </si>
  <si>
    <t>FACILITY</t>
  </si>
  <si>
    <t>FACILITY II - 250 endereços</t>
  </si>
  <si>
    <t>FACILITY III - 375 endereços</t>
  </si>
  <si>
    <t>FACILITY V - 500 endereços</t>
  </si>
  <si>
    <t>FACILITY 125 - 125 endereços</t>
  </si>
  <si>
    <t>AME-APERTE AQUI</t>
  </si>
  <si>
    <t>AME-LEVANTE E APERTE AQUI</t>
  </si>
  <si>
    <t>AME QUEBRE O VIDR</t>
  </si>
  <si>
    <t>MCA485T01B0-CLASSE A</t>
  </si>
  <si>
    <t>MCB485T01A0-CLASSE B</t>
  </si>
  <si>
    <t>MCB485T02B0-CLASSE B</t>
  </si>
  <si>
    <t>MDC485T01B0-CLASSE B - RESIN.</t>
  </si>
  <si>
    <t>CENTRAL MEGA</t>
  </si>
  <si>
    <t>MÓDULO DE LOOP ENDER. MEGA 485-E</t>
  </si>
  <si>
    <t>MLP485T01A0-125 ENDEREÇOS</t>
  </si>
  <si>
    <t xml:space="preserve">PAE485T01A0 - MEGA 485-E.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</si>
</sst>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7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Antique Olive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6" fillId="0" borderId="0"/>
  </cellStyleXfs>
  <cellXfs count="17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center" vertical="center"/>
      <protection hidden="1"/>
    </xf>
    <xf numFmtId="0" fontId="0" fillId="6" borderId="17" xfId="0" applyFill="1" applyBorder="1" applyAlignment="1" applyProtection="1">
      <alignment horizontal="center"/>
      <protection hidden="1"/>
    </xf>
    <xf numFmtId="0" fontId="0" fillId="6" borderId="10" xfId="0" applyFill="1" applyBorder="1" applyProtection="1"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6" borderId="3" xfId="0" applyFill="1" applyBorder="1" applyProtection="1">
      <protection hidden="1"/>
    </xf>
    <xf numFmtId="0" fontId="0" fillId="5" borderId="7" xfId="0" applyFill="1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5" borderId="9" xfId="0" applyFill="1" applyBorder="1" applyAlignment="1" applyProtection="1">
      <alignment horizontal="left" vertical="center"/>
      <protection hidden="1"/>
    </xf>
    <xf numFmtId="2" fontId="0" fillId="7" borderId="7" xfId="0" applyNumberFormat="1" applyFill="1" applyBorder="1" applyAlignment="1" applyProtection="1">
      <alignment horizontal="center"/>
      <protection hidden="1"/>
    </xf>
    <xf numFmtId="0" fontId="0" fillId="5" borderId="7" xfId="0" applyFill="1" applyBorder="1" applyProtection="1">
      <protection hidden="1"/>
    </xf>
    <xf numFmtId="0" fontId="0" fillId="6" borderId="0" xfId="0" applyFill="1" applyAlignment="1" applyProtection="1">
      <alignment horizontal="left"/>
      <protection hidden="1"/>
    </xf>
    <xf numFmtId="2" fontId="0" fillId="7" borderId="7" xfId="0" applyNumberFormat="1" applyFill="1" applyBorder="1" applyProtection="1">
      <protection hidden="1"/>
    </xf>
    <xf numFmtId="0" fontId="0" fillId="6" borderId="15" xfId="0" applyFill="1" applyBorder="1" applyProtection="1">
      <protection hidden="1"/>
    </xf>
    <xf numFmtId="0" fontId="0" fillId="8" borderId="11" xfId="0" applyFill="1" applyBorder="1" applyAlignment="1" applyProtection="1">
      <alignment horizontal="center"/>
      <protection hidden="1"/>
    </xf>
    <xf numFmtId="0" fontId="1" fillId="6" borderId="13" xfId="0" applyFont="1" applyFill="1" applyBorder="1" applyAlignment="1" applyProtection="1">
      <alignment horizontal="center" vertical="center"/>
      <protection hidden="1"/>
    </xf>
    <xf numFmtId="0" fontId="0" fillId="6" borderId="14" xfId="0" applyFill="1" applyBorder="1" applyProtection="1"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9" fontId="0" fillId="4" borderId="7" xfId="1" applyFont="1" applyFill="1" applyBorder="1" applyAlignment="1" applyProtection="1">
      <alignment horizontal="center"/>
      <protection locked="0"/>
    </xf>
    <xf numFmtId="165" fontId="0" fillId="5" borderId="7" xfId="0" applyNumberFormat="1" applyFill="1" applyBorder="1" applyAlignment="1" applyProtection="1">
      <alignment horizontal="center" vertical="center"/>
      <protection hidden="1"/>
    </xf>
    <xf numFmtId="165" fontId="0" fillId="4" borderId="7" xfId="0" applyNumberFormat="1" applyFill="1" applyBorder="1" applyAlignment="1" applyProtection="1">
      <alignment horizontal="center"/>
      <protection hidden="1"/>
    </xf>
    <xf numFmtId="165" fontId="0" fillId="4" borderId="7" xfId="0" applyNumberFormat="1" applyFill="1" applyBorder="1" applyAlignment="1" applyProtection="1">
      <alignment horizontal="center"/>
      <protection locked="0"/>
    </xf>
    <xf numFmtId="165" fontId="0" fillId="7" borderId="7" xfId="0" applyNumberFormat="1" applyFill="1" applyBorder="1" applyAlignment="1" applyProtection="1">
      <alignment horizontal="center"/>
      <protection hidden="1"/>
    </xf>
    <xf numFmtId="165" fontId="0" fillId="7" borderId="9" xfId="0" applyNumberForma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/>
      <protection hidden="1"/>
    </xf>
    <xf numFmtId="0" fontId="0" fillId="3" borderId="26" xfId="0" applyFill="1" applyBorder="1" applyProtection="1"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/>
      <protection hidden="1"/>
    </xf>
    <xf numFmtId="0" fontId="0" fillId="0" borderId="37" xfId="0" applyBorder="1" applyProtection="1">
      <protection locked="0"/>
    </xf>
    <xf numFmtId="0" fontId="5" fillId="2" borderId="40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horizontal="center" vertical="center"/>
      <protection hidden="1"/>
    </xf>
    <xf numFmtId="0" fontId="2" fillId="3" borderId="32" xfId="0" applyFont="1" applyFill="1" applyBorder="1" applyAlignment="1" applyProtection="1">
      <alignment horizontal="center" vertical="center"/>
      <protection hidden="1"/>
    </xf>
    <xf numFmtId="0" fontId="2" fillId="3" borderId="33" xfId="0" applyFont="1" applyFill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top"/>
      <protection hidden="1"/>
    </xf>
    <xf numFmtId="0" fontId="1" fillId="9" borderId="23" xfId="0" applyFont="1" applyFill="1" applyBorder="1" applyAlignment="1" applyProtection="1">
      <alignment horizontal="center" vertical="center"/>
      <protection hidden="1"/>
    </xf>
    <xf numFmtId="0" fontId="0" fillId="9" borderId="21" xfId="0" applyFill="1" applyBorder="1" applyAlignment="1" applyProtection="1">
      <alignment horizontal="center" vertical="center"/>
      <protection hidden="1"/>
    </xf>
    <xf numFmtId="0" fontId="0" fillId="9" borderId="21" xfId="0" applyFill="1" applyBorder="1" applyAlignment="1" applyProtection="1">
      <alignment horizontal="center"/>
      <protection hidden="1"/>
    </xf>
    <xf numFmtId="0" fontId="0" fillId="9" borderId="22" xfId="0" applyFill="1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/>
      <protection locked="0"/>
    </xf>
    <xf numFmtId="0" fontId="1" fillId="6" borderId="26" xfId="0" applyFont="1" applyFill="1" applyBorder="1" applyAlignment="1" applyProtection="1">
      <alignment horizontal="center" vertical="center"/>
      <protection hidden="1"/>
    </xf>
    <xf numFmtId="0" fontId="1" fillId="6" borderId="27" xfId="0" applyFont="1" applyFill="1" applyBorder="1" applyAlignment="1" applyProtection="1">
      <alignment horizontal="center" vertical="center"/>
      <protection hidden="1"/>
    </xf>
    <xf numFmtId="0" fontId="1" fillId="9" borderId="44" xfId="0" applyFont="1" applyFill="1" applyBorder="1" applyAlignment="1" applyProtection="1">
      <alignment horizontal="center" vertical="center"/>
      <protection hidden="1"/>
    </xf>
    <xf numFmtId="0" fontId="0" fillId="9" borderId="21" xfId="0" applyFill="1" applyBorder="1" applyAlignment="1" applyProtection="1">
      <alignment horizontal="center" vertical="top"/>
      <protection hidden="1"/>
    </xf>
    <xf numFmtId="0" fontId="0" fillId="9" borderId="43" xfId="0" applyFill="1" applyBorder="1" applyProtection="1">
      <protection hidden="1"/>
    </xf>
    <xf numFmtId="4" fontId="1" fillId="0" borderId="19" xfId="0" applyNumberFormat="1" applyFont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hidden="1"/>
    </xf>
    <xf numFmtId="0" fontId="11" fillId="0" borderId="46" xfId="0" applyFont="1" applyBorder="1" applyAlignment="1" applyProtection="1">
      <alignment horizontal="center" vertical="center" wrapText="1"/>
      <protection hidden="1"/>
    </xf>
    <xf numFmtId="0" fontId="11" fillId="0" borderId="2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164" fontId="9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21" xfId="0" applyBorder="1" applyAlignment="1" applyProtection="1">
      <alignment horizontal="left" vertical="center"/>
      <protection hidden="1"/>
    </xf>
    <xf numFmtId="164" fontId="0" fillId="0" borderId="21" xfId="0" applyNumberFormat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left" vertical="center"/>
    </xf>
    <xf numFmtId="0" fontId="0" fillId="0" borderId="18" xfId="0" applyBorder="1" applyAlignment="1" applyProtection="1">
      <alignment horizontal="center" wrapText="1"/>
      <protection locked="0"/>
    </xf>
    <xf numFmtId="0" fontId="2" fillId="6" borderId="48" xfId="0" applyFont="1" applyFill="1" applyBorder="1" applyAlignment="1" applyProtection="1">
      <alignment vertical="center"/>
      <protection hidden="1"/>
    </xf>
    <xf numFmtId="0" fontId="2" fillId="6" borderId="8" xfId="0" applyFont="1" applyFill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36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 vertical="top"/>
      <protection hidden="1"/>
    </xf>
    <xf numFmtId="0" fontId="0" fillId="0" borderId="36" xfId="0" applyBorder="1" applyAlignment="1" applyProtection="1">
      <alignment horizontal="left" vertical="top"/>
      <protection hidden="1"/>
    </xf>
    <xf numFmtId="0" fontId="0" fillId="6" borderId="49" xfId="0" applyFill="1" applyBorder="1" applyProtection="1">
      <protection hidden="1"/>
    </xf>
    <xf numFmtId="0" fontId="0" fillId="6" borderId="7" xfId="0" applyFill="1" applyBorder="1" applyAlignment="1" applyProtection="1">
      <alignment horizontal="center" vertical="center"/>
      <protection hidden="1"/>
    </xf>
    <xf numFmtId="0" fontId="0" fillId="5" borderId="9" xfId="0" applyFill="1" applyBorder="1" applyAlignment="1" applyProtection="1">
      <alignment horizontal="center" vertical="center"/>
      <protection hidden="1"/>
    </xf>
    <xf numFmtId="165" fontId="0" fillId="4" borderId="7" xfId="0" applyNumberFormat="1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36" xfId="0" applyBorder="1" applyAlignment="1" applyProtection="1">
      <alignment horizontal="center"/>
      <protection locked="0" hidden="1"/>
    </xf>
    <xf numFmtId="1" fontId="0" fillId="0" borderId="1" xfId="0" applyNumberFormat="1" applyBorder="1" applyAlignment="1" applyProtection="1">
      <alignment horizontal="center"/>
      <protection locked="0"/>
    </xf>
    <xf numFmtId="0" fontId="0" fillId="10" borderId="0" xfId="0" applyFill="1" applyProtection="1">
      <protection hidden="1"/>
    </xf>
    <xf numFmtId="0" fontId="1" fillId="10" borderId="0" xfId="0" applyFont="1" applyFill="1" applyAlignment="1" applyProtection="1">
      <alignment horizontal="center" vertical="center"/>
      <protection hidden="1"/>
    </xf>
    <xf numFmtId="0" fontId="0" fillId="10" borderId="0" xfId="0" applyFill="1" applyAlignment="1" applyProtection="1">
      <alignment horizontal="center"/>
      <protection hidden="1"/>
    </xf>
    <xf numFmtId="0" fontId="6" fillId="10" borderId="19" xfId="0" applyFont="1" applyFill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locked="0" hidden="1"/>
    </xf>
    <xf numFmtId="4" fontId="1" fillId="0" borderId="19" xfId="0" applyNumberFormat="1" applyFont="1" applyBorder="1" applyAlignment="1" applyProtection="1">
      <alignment wrapText="1"/>
      <protection locked="0" hidden="1"/>
    </xf>
    <xf numFmtId="0" fontId="0" fillId="0" borderId="18" xfId="0" applyBorder="1" applyAlignment="1" applyProtection="1">
      <alignment wrapText="1"/>
      <protection locked="0" hidden="1"/>
    </xf>
    <xf numFmtId="0" fontId="0" fillId="0" borderId="18" xfId="0" applyBorder="1" applyAlignment="1" applyProtection="1">
      <alignment horizontal="center" wrapText="1"/>
      <protection locked="0" hidden="1"/>
    </xf>
    <xf numFmtId="0" fontId="10" fillId="0" borderId="18" xfId="0" applyFont="1" applyBorder="1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20" xfId="0" applyBorder="1" applyProtection="1">
      <protection locked="0" hidden="1"/>
    </xf>
    <xf numFmtId="0" fontId="0" fillId="0" borderId="36" xfId="0" applyBorder="1" applyAlignment="1" applyProtection="1">
      <alignment horizontal="center" vertical="top"/>
      <protection locked="0" hidden="1"/>
    </xf>
    <xf numFmtId="0" fontId="0" fillId="0" borderId="37" xfId="0" applyBorder="1" applyProtection="1">
      <protection locked="0" hidden="1"/>
    </xf>
    <xf numFmtId="0" fontId="0" fillId="0" borderId="1" xfId="0" applyBorder="1" applyAlignment="1" applyProtection="1">
      <alignment horizontal="center" vertical="top"/>
      <protection locked="0"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6" borderId="17" xfId="0" applyFill="1" applyBorder="1" applyAlignment="1" applyProtection="1">
      <alignment horizontal="center" vertical="center"/>
      <protection hidden="1"/>
    </xf>
    <xf numFmtId="0" fontId="0" fillId="6" borderId="0" xfId="0" applyFill="1" applyAlignment="1" applyProtection="1">
      <alignment vertical="center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2" fontId="0" fillId="7" borderId="7" xfId="0" applyNumberFormat="1" applyFill="1" applyBorder="1" applyAlignment="1" applyProtection="1">
      <alignment horizontal="center" vertical="center"/>
      <protection hidden="1"/>
    </xf>
    <xf numFmtId="165" fontId="0" fillId="7" borderId="7" xfId="0" applyNumberFormat="1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65" fontId="0" fillId="7" borderId="9" xfId="0" applyNumberFormat="1" applyFill="1" applyBorder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left" vertical="center"/>
      <protection hidden="1"/>
    </xf>
    <xf numFmtId="2" fontId="0" fillId="7" borderId="7" xfId="0" applyNumberFormat="1" applyFill="1" applyBorder="1" applyAlignment="1" applyProtection="1">
      <alignment vertical="center"/>
      <protection hidden="1"/>
    </xf>
    <xf numFmtId="9" fontId="0" fillId="4" borderId="7" xfId="1" applyFont="1" applyFill="1" applyBorder="1" applyAlignment="1" applyProtection="1">
      <alignment horizontal="center" vertical="center"/>
      <protection hidden="1"/>
    </xf>
    <xf numFmtId="0" fontId="0" fillId="8" borderId="11" xfId="0" applyFill="1" applyBorder="1" applyAlignment="1" applyProtection="1">
      <alignment horizontal="center" vertical="center"/>
      <protection hidden="1"/>
    </xf>
    <xf numFmtId="165" fontId="0" fillId="4" borderId="7" xfId="0" applyNumberFormat="1" applyFill="1" applyBorder="1" applyAlignment="1" applyProtection="1">
      <alignment horizontal="center" vertical="center"/>
      <protection locked="0" hidden="1"/>
    </xf>
    <xf numFmtId="0" fontId="5" fillId="2" borderId="30" xfId="0" applyFont="1" applyFill="1" applyBorder="1" applyAlignment="1" applyProtection="1">
      <alignment horizontal="center" vertical="center" wrapText="1"/>
      <protection hidden="1"/>
    </xf>
    <xf numFmtId="0" fontId="5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9" xfId="0" applyFont="1" applyFill="1" applyBorder="1" applyAlignment="1" applyProtection="1">
      <alignment horizontal="center" vertical="center" wrapText="1"/>
      <protection hidden="1"/>
    </xf>
    <xf numFmtId="0" fontId="2" fillId="10" borderId="19" xfId="0" applyFont="1" applyFill="1" applyBorder="1" applyAlignment="1" applyProtection="1">
      <alignment horizontal="left" vertical="center"/>
      <protection hidden="1"/>
    </xf>
    <xf numFmtId="0" fontId="2" fillId="0" borderId="19" xfId="0" applyFont="1" applyBorder="1" applyAlignment="1" applyProtection="1">
      <alignment horizontal="left" vertical="center"/>
      <protection hidden="1"/>
    </xf>
    <xf numFmtId="0" fontId="0" fillId="0" borderId="19" xfId="0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left" vertical="center"/>
      <protection hidden="1"/>
    </xf>
    <xf numFmtId="0" fontId="0" fillId="0" borderId="18" xfId="0" applyBorder="1" applyAlignment="1" applyProtection="1">
      <alignment horizontal="center" wrapText="1"/>
      <protection locked="0"/>
    </xf>
    <xf numFmtId="0" fontId="14" fillId="3" borderId="16" xfId="0" applyFont="1" applyFill="1" applyBorder="1" applyAlignment="1" applyProtection="1">
      <alignment horizontal="center" vertical="center" textRotation="90" wrapText="1"/>
      <protection hidden="1"/>
    </xf>
    <xf numFmtId="0" fontId="14" fillId="3" borderId="41" xfId="0" applyFont="1" applyFill="1" applyBorder="1" applyAlignment="1" applyProtection="1">
      <alignment horizontal="center" vertical="center" textRotation="90" wrapText="1"/>
      <protection hidden="1"/>
    </xf>
    <xf numFmtId="0" fontId="14" fillId="3" borderId="17" xfId="0" applyFont="1" applyFill="1" applyBorder="1" applyAlignment="1" applyProtection="1">
      <alignment horizontal="center" vertical="center" textRotation="90" wrapText="1"/>
      <protection hidden="1"/>
    </xf>
    <xf numFmtId="0" fontId="12" fillId="3" borderId="16" xfId="0" applyFont="1" applyFill="1" applyBorder="1" applyAlignment="1" applyProtection="1">
      <alignment horizontal="center" vertical="center" textRotation="90" wrapText="1"/>
      <protection hidden="1"/>
    </xf>
    <xf numFmtId="0" fontId="12" fillId="3" borderId="41" xfId="0" applyFont="1" applyFill="1" applyBorder="1" applyAlignment="1" applyProtection="1">
      <alignment horizontal="center" vertical="center" textRotation="90" wrapText="1"/>
      <protection hidden="1"/>
    </xf>
    <xf numFmtId="0" fontId="12" fillId="3" borderId="17" xfId="0" applyFont="1" applyFill="1" applyBorder="1" applyAlignment="1" applyProtection="1">
      <alignment horizontal="center" vertical="center" textRotation="90" wrapText="1"/>
      <protection hidden="1"/>
    </xf>
    <xf numFmtId="0" fontId="13" fillId="3" borderId="42" xfId="0" applyFont="1" applyFill="1" applyBorder="1" applyAlignment="1" applyProtection="1">
      <alignment horizontal="center" vertical="center" textRotation="90" wrapText="1"/>
      <protection hidden="1"/>
    </xf>
    <xf numFmtId="0" fontId="13" fillId="3" borderId="6" xfId="0" applyFont="1" applyFill="1" applyBorder="1" applyAlignment="1" applyProtection="1">
      <alignment horizontal="center" vertical="center" textRotation="90" wrapText="1"/>
      <protection hidden="1"/>
    </xf>
    <xf numFmtId="0" fontId="13" fillId="3" borderId="8" xfId="0" applyFont="1" applyFill="1" applyBorder="1" applyAlignment="1" applyProtection="1">
      <alignment horizontal="center" vertical="center" textRotation="90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2" borderId="25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5" fillId="2" borderId="40" xfId="0" applyFont="1" applyFill="1" applyBorder="1" applyAlignment="1" applyProtection="1">
      <alignment horizontal="center" vertical="center" wrapText="1"/>
      <protection hidden="1"/>
    </xf>
    <xf numFmtId="2" fontId="0" fillId="7" borderId="9" xfId="0" applyNumberFormat="1" applyFill="1" applyBorder="1" applyAlignment="1" applyProtection="1">
      <alignment horizontal="center"/>
      <protection hidden="1"/>
    </xf>
    <xf numFmtId="2" fontId="0" fillId="7" borderId="11" xfId="0" applyNumberFormat="1" applyFill="1" applyBorder="1" applyAlignment="1" applyProtection="1">
      <alignment horizontal="center"/>
      <protection hidden="1"/>
    </xf>
    <xf numFmtId="0" fontId="0" fillId="8" borderId="9" xfId="0" applyFill="1" applyBorder="1" applyAlignment="1" applyProtection="1">
      <alignment horizontal="left"/>
      <protection hidden="1"/>
    </xf>
    <xf numFmtId="0" fontId="0" fillId="8" borderId="11" xfId="0" applyFill="1" applyBorder="1" applyAlignment="1" applyProtection="1">
      <alignment horizontal="left"/>
      <protection hidden="1"/>
    </xf>
    <xf numFmtId="0" fontId="5" fillId="2" borderId="39" xfId="0" applyFont="1" applyFill="1" applyBorder="1" applyAlignment="1" applyProtection="1">
      <alignment horizontal="center" vertical="center" wrapText="1"/>
      <protection hidden="1"/>
    </xf>
    <xf numFmtId="0" fontId="5" fillId="2" borderId="38" xfId="0" applyFont="1" applyFill="1" applyBorder="1" applyAlignment="1" applyProtection="1">
      <alignment horizontal="center" vertical="center" wrapText="1"/>
      <protection hidden="1"/>
    </xf>
    <xf numFmtId="0" fontId="0" fillId="8" borderId="9" xfId="0" applyFill="1" applyBorder="1" applyAlignment="1" applyProtection="1">
      <alignment horizontal="left" vertical="center"/>
      <protection hidden="1"/>
    </xf>
    <xf numFmtId="0" fontId="0" fillId="8" borderId="12" xfId="0" applyFill="1" applyBorder="1" applyAlignment="1" applyProtection="1">
      <alignment horizontal="left" vertical="center"/>
      <protection hidden="1"/>
    </xf>
    <xf numFmtId="0" fontId="0" fillId="8" borderId="7" xfId="0" applyFill="1" applyBorder="1" applyAlignment="1" applyProtection="1">
      <alignment horizontal="left" vertical="center"/>
      <protection hidden="1"/>
    </xf>
    <xf numFmtId="0" fontId="12" fillId="3" borderId="42" xfId="0" applyFont="1" applyFill="1" applyBorder="1" applyAlignment="1" applyProtection="1">
      <alignment horizontal="center" vertical="center" textRotation="90" wrapText="1"/>
      <protection hidden="1"/>
    </xf>
    <xf numFmtId="0" fontId="12" fillId="3" borderId="6" xfId="0" applyFont="1" applyFill="1" applyBorder="1" applyAlignment="1" applyProtection="1">
      <alignment horizontal="center" vertical="center" textRotation="90" wrapText="1"/>
      <protection hidden="1"/>
    </xf>
    <xf numFmtId="0" fontId="12" fillId="3" borderId="8" xfId="0" applyFont="1" applyFill="1" applyBorder="1" applyAlignment="1" applyProtection="1">
      <alignment horizontal="center" vertical="center" textRotation="90" wrapText="1"/>
      <protection hidden="1"/>
    </xf>
    <xf numFmtId="0" fontId="0" fillId="8" borderId="16" xfId="0" applyFill="1" applyBorder="1" applyAlignment="1" applyProtection="1">
      <alignment horizontal="center" wrapText="1"/>
      <protection hidden="1"/>
    </xf>
    <xf numFmtId="0" fontId="0" fillId="0" borderId="17" xfId="0" applyBorder="1" applyProtection="1">
      <protection hidden="1"/>
    </xf>
    <xf numFmtId="0" fontId="0" fillId="8" borderId="16" xfId="0" applyFill="1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8" borderId="11" xfId="0" applyFill="1" applyBorder="1" applyAlignment="1" applyProtection="1">
      <alignment horizontal="left" vertical="center"/>
      <protection hidden="1"/>
    </xf>
    <xf numFmtId="2" fontId="0" fillId="7" borderId="9" xfId="0" applyNumberFormat="1" applyFill="1" applyBorder="1" applyAlignment="1" applyProtection="1">
      <alignment horizontal="center" vertical="center"/>
      <protection hidden="1"/>
    </xf>
    <xf numFmtId="2" fontId="0" fillId="7" borderId="11" xfId="0" applyNumberFormat="1" applyFill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wrapText="1"/>
      <protection locked="0" hidden="1"/>
    </xf>
    <xf numFmtId="0" fontId="0" fillId="0" borderId="18" xfId="0" applyBorder="1" applyAlignment="1" applyProtection="1">
      <alignment horizontal="center" wrapText="1"/>
      <protection locked="0" hidden="1"/>
    </xf>
  </cellXfs>
  <cellStyles count="3">
    <cellStyle name="Normal" xfId="0" builtinId="0"/>
    <cellStyle name="Normal 2" xfId="2" xr:uid="{00000000-0005-0000-0000-000001000000}"/>
    <cellStyle name="Porcentagem" xfId="1" builtinId="5"/>
  </cellStyles>
  <dxfs count="163">
    <dxf>
      <border diagonalUp="0" diagonalDown="0">
        <left style="thin">
          <color auto="1"/>
        </left>
        <right/>
        <top style="thin">
          <color indexed="64"/>
        </top>
        <bottom style="thin">
          <color indexed="64"/>
        </bottom>
      </border>
      <protection locked="0" hidden="1"/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dashDotDot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dashDotDot">
          <color auto="1"/>
        </top>
      </border>
    </dxf>
    <dxf>
      <alignment indent="0" justifyLastLine="0" shrinkToFit="0" readingOrder="0"/>
      <border diagonalUp="0" diagonalDown="0">
        <right style="thin">
          <color indexed="64"/>
        </right>
        <top/>
        <bottom/>
      </border>
      <protection locked="1" hidden="1"/>
    </dxf>
    <dxf>
      <border outline="0">
        <bottom style="dashDotDot">
          <color auto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border diagonalUp="0" diagonalDown="0">
        <left style="thin">
          <color auto="1"/>
        </left>
        <right/>
        <top style="thin">
          <color indexed="64"/>
        </top>
        <bottom style="thin">
          <color indexed="64"/>
        </bottom>
      </border>
      <protection locked="0" hidden="1"/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dashDotDot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dashDotDot">
          <color auto="1"/>
        </top>
      </border>
    </dxf>
    <dxf>
      <alignment indent="0" justifyLastLine="0" shrinkToFit="0" readingOrder="0"/>
      <border diagonalUp="0" diagonalDown="0">
        <right style="thin">
          <color indexed="64"/>
        </right>
        <top/>
        <bottom/>
      </border>
      <protection locked="1" hidden="1"/>
    </dxf>
    <dxf>
      <border>
        <bottom style="medium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</border>
      <protection locked="1" hidden="1"/>
    </dxf>
    <dxf>
      <numFmt numFmtId="0" formatCode="General"/>
      <alignment horizont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alignment horizontal="center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</border>
      <protection locked="1" hidden="1"/>
    </dxf>
    <dxf>
      <border outline="0">
        <top style="dashDotDot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dashDotDot">
          <color auto="1"/>
        </top>
      </border>
    </dxf>
    <dxf>
      <alignment indent="0" justifyLastLine="0" shrinkToFit="0" readingOrder="0"/>
      <border diagonalUp="0" diagonalDown="0">
        <right style="dashDotDot">
          <color auto="1"/>
        </right>
        <top/>
        <bottom/>
      </border>
      <protection locked="1" hidden="1"/>
    </dxf>
    <dxf>
      <border outline="0">
        <bottom style="dashDotDot">
          <color auto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dashDotDot">
          <color auto="1"/>
        </left>
        <right style="dashDotDot">
          <color auto="1"/>
        </right>
        <top/>
        <bottom/>
      </border>
      <protection locked="1" hidden="1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1"/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alignment horizontal="center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top style="dashDotDot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dashDotDot">
          <color auto="1"/>
        </top>
      </border>
    </dxf>
    <dxf>
      <alignment indent="0" justifyLastLine="0" shrinkToFit="0" readingOrder="0"/>
      <border diagonalUp="0" diagonalDown="0">
        <right style="thin">
          <color auto="1"/>
        </right>
        <top/>
        <bottom/>
      </border>
      <protection locked="1" hidden="1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1"/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top style="dashDotDot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dashDotDot">
          <color auto="1"/>
        </top>
      </border>
    </dxf>
    <dxf>
      <alignment indent="0" justifyLastLine="0" shrinkToFit="0" readingOrder="0"/>
      <border diagonalUp="0" diagonalDown="0">
        <right style="thin">
          <color auto="1"/>
        </right>
        <top/>
        <bottom/>
      </border>
      <protection locked="1" hidden="1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dashDotDot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dashDotDot">
          <color auto="1"/>
        </top>
      </border>
    </dxf>
    <dxf>
      <alignment indent="0" justifyLastLine="0" shrinkToFit="0" readingOrder="0"/>
      <border diagonalUp="0" diagonalDown="0">
        <right style="thin">
          <color indexed="64"/>
        </right>
        <top/>
        <bottom/>
      </border>
      <protection locked="1" hidden="1"/>
    </dxf>
    <dxf>
      <border outline="0">
        <bottom style="dashDotDot">
          <color auto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dashDotDot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dashDotDot">
          <color auto="1"/>
        </top>
      </border>
    </dxf>
    <dxf>
      <alignment indent="0" justifyLastLine="0" shrinkToFit="0" readingOrder="0"/>
      <border diagonalUp="0" diagonalDown="0">
        <right style="thin">
          <color indexed="64"/>
        </right>
        <top/>
        <bottom/>
      </border>
      <protection locked="1" hidden="1"/>
    </dxf>
    <dxf>
      <border>
        <bottom style="medium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</border>
      <protection locked="1" hidden="1"/>
    </dxf>
    <dxf>
      <numFmt numFmtId="0" formatCode="General"/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alignment horizontal="center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</border>
      <protection locked="1" hidden="1"/>
    </dxf>
    <dxf>
      <border outline="0">
        <top style="dashDotDot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dashDotDot">
          <color auto="1"/>
        </top>
      </border>
    </dxf>
    <dxf>
      <alignment indent="0" justifyLastLine="0" shrinkToFit="0" readingOrder="0"/>
      <border diagonalUp="0" diagonalDown="0">
        <right style="dashDotDot">
          <color auto="1"/>
        </right>
        <top/>
        <bottom/>
      </border>
      <protection locked="1" hidden="1"/>
    </dxf>
    <dxf>
      <border outline="0">
        <bottom style="dashDotDot">
          <color auto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dashDotDot">
          <color auto="1"/>
        </left>
        <right style="dashDotDot">
          <color auto="1"/>
        </right>
        <top/>
        <bottom/>
      </border>
      <protection locked="1" hidden="1"/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alignment horizontal="center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top style="dashDotDot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dashDotDot">
          <color auto="1"/>
        </top>
      </border>
    </dxf>
    <dxf>
      <alignment indent="0" justifyLastLine="0" shrinkToFit="0" readingOrder="0"/>
      <border diagonalUp="0" diagonalDown="0">
        <right style="thin">
          <color auto="1"/>
        </right>
        <top/>
        <bottom/>
      </border>
      <protection locked="1" hidden="1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top style="dashDotDot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dashDotDot">
          <color auto="1"/>
        </top>
      </border>
    </dxf>
    <dxf>
      <alignment indent="0" justifyLastLine="0" shrinkToFit="0" readingOrder="0"/>
      <border diagonalUp="0" diagonalDown="0">
        <right style="thin">
          <color auto="1"/>
        </right>
        <top/>
        <bottom/>
      </border>
      <protection locked="1" hidden="1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numFmt numFmtId="164" formatCode="0.00000"/>
      <alignment horizontal="center" vertical="center" textRotation="0" wrapText="0" indent="0" justifyLastLine="0" shrinkToFit="0" readingOrder="0"/>
      <protection locked="1" hidden="0"/>
    </dxf>
    <dxf>
      <numFmt numFmtId="164" formatCode="0.00000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outline="0">
        <left style="thin">
          <color auto="1"/>
        </left>
      </border>
      <protection locked="1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/>
      </border>
      <protection locked="1" hidden="0"/>
    </dxf>
    <dxf>
      <numFmt numFmtId="0" formatCode="General"/>
      <alignment horizontal="left" vertical="center" textRotation="0" wrapText="0" indent="0" justifyLastLine="0" shrinkToFit="0" readingOrder="0"/>
      <border outline="0">
        <right style="thin">
          <color auto="1"/>
        </right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outline="0">
        <right style="thin">
          <color auto="1"/>
        </right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relative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ntique Olive"/>
        <scheme val="none"/>
      </font>
      <alignment horizontal="center" vertical="center" textRotation="0" wrapText="1" indent="0" justifyLastLine="0" shrinkToFit="0" readingOrder="0"/>
      <protection locked="1" hidden="0"/>
    </dxf>
  </dxfs>
  <tableStyles count="0" defaultTableStyle="TableStyleMedium9" defaultPivotStyle="PivotStyleLight16"/>
  <colors>
    <mruColors>
      <color rgb="FF600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70</xdr:row>
      <xdr:rowOff>209549</xdr:rowOff>
    </xdr:from>
    <xdr:to>
      <xdr:col>7</xdr:col>
      <xdr:colOff>440531</xdr:colOff>
      <xdr:row>71</xdr:row>
      <xdr:rowOff>188118</xdr:rowOff>
    </xdr:to>
    <xdr:cxnSp macro="">
      <xdr:nvCxnSpPr>
        <xdr:cNvPr id="22" name="Conector de seta reta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6393656" y="14351793"/>
          <a:ext cx="188119" cy="238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70</xdr:row>
      <xdr:rowOff>209549</xdr:rowOff>
    </xdr:from>
    <xdr:to>
      <xdr:col>5</xdr:col>
      <xdr:colOff>364331</xdr:colOff>
      <xdr:row>71</xdr:row>
      <xdr:rowOff>188118</xdr:rowOff>
    </xdr:to>
    <xdr:cxnSp macro="">
      <xdr:nvCxnSpPr>
        <xdr:cNvPr id="23" name="Conector de seta reta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4431506" y="14351793"/>
          <a:ext cx="188119" cy="238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74</xdr:row>
      <xdr:rowOff>104776</xdr:rowOff>
    </xdr:from>
    <xdr:to>
      <xdr:col>6</xdr:col>
      <xdr:colOff>2721</xdr:colOff>
      <xdr:row>74</xdr:row>
      <xdr:rowOff>106136</xdr:rowOff>
    </xdr:to>
    <xdr:cxnSp macro="">
      <xdr:nvCxnSpPr>
        <xdr:cNvPr id="24" name="Conector de seta reta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4162425" y="14982826"/>
          <a:ext cx="812346" cy="136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366714</xdr:colOff>
      <xdr:row>73</xdr:row>
      <xdr:rowOff>10319</xdr:rowOff>
    </xdr:from>
    <xdr:to>
      <xdr:col>5</xdr:col>
      <xdr:colOff>367509</xdr:colOff>
      <xdr:row>74</xdr:row>
      <xdr:rowOff>104778</xdr:rowOff>
    </xdr:to>
    <xdr:cxnSp macro="">
      <xdr:nvCxnSpPr>
        <xdr:cNvPr id="25" name="Conector de seta reta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5400000">
          <a:off x="4377532" y="14830426"/>
          <a:ext cx="304009" cy="79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76</xdr:row>
      <xdr:rowOff>114300</xdr:rowOff>
    </xdr:from>
    <xdr:to>
      <xdr:col>7</xdr:col>
      <xdr:colOff>2721</xdr:colOff>
      <xdr:row>76</xdr:row>
      <xdr:rowOff>114301</xdr:rowOff>
    </xdr:to>
    <xdr:cxnSp macro="">
      <xdr:nvCxnSpPr>
        <xdr:cNvPr id="26" name="Conector de seta reta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V="1">
          <a:off x="4162425" y="15411450"/>
          <a:ext cx="1888671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428628</xdr:colOff>
      <xdr:row>73</xdr:row>
      <xdr:rowOff>9524</xdr:rowOff>
    </xdr:from>
    <xdr:to>
      <xdr:col>7</xdr:col>
      <xdr:colOff>446317</xdr:colOff>
      <xdr:row>76</xdr:row>
      <xdr:rowOff>5441</xdr:rowOff>
    </xdr:to>
    <xdr:cxnSp macro="">
      <xdr:nvCxnSpPr>
        <xdr:cNvPr id="27" name="Conector de seta reta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 rot="16200000" flipH="1">
          <a:off x="6173564" y="13971813"/>
          <a:ext cx="624567" cy="1768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498021</xdr:colOff>
      <xdr:row>79</xdr:row>
      <xdr:rowOff>107725</xdr:rowOff>
    </xdr:from>
    <xdr:to>
      <xdr:col>7</xdr:col>
      <xdr:colOff>5443</xdr:colOff>
      <xdr:row>79</xdr:row>
      <xdr:rowOff>108857</xdr:rowOff>
    </xdr:to>
    <xdr:cxnSp macro="">
      <xdr:nvCxnSpPr>
        <xdr:cNvPr id="28" name="Conector de seta reta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 flipV="1">
          <a:off x="5470071" y="16033525"/>
          <a:ext cx="583747" cy="113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432706</xdr:colOff>
      <xdr:row>77</xdr:row>
      <xdr:rowOff>5443</xdr:rowOff>
    </xdr:from>
    <xdr:to>
      <xdr:col>7</xdr:col>
      <xdr:colOff>438491</xdr:colOff>
      <xdr:row>78</xdr:row>
      <xdr:rowOff>204787</xdr:rowOff>
    </xdr:to>
    <xdr:cxnSp macro="">
      <xdr:nvCxnSpPr>
        <xdr:cNvPr id="29" name="Conector de seta reta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 rot="16200000" flipH="1">
          <a:off x="6279527" y="15713697"/>
          <a:ext cx="408894" cy="578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214313</xdr:colOff>
      <xdr:row>85</xdr:row>
      <xdr:rowOff>2</xdr:rowOff>
    </xdr:from>
    <xdr:to>
      <xdr:col>7</xdr:col>
      <xdr:colOff>214314</xdr:colOff>
      <xdr:row>85</xdr:row>
      <xdr:rowOff>197643</xdr:rowOff>
    </xdr:to>
    <xdr:cxnSp macro="">
      <xdr:nvCxnSpPr>
        <xdr:cNvPr id="30" name="Conector de seta reta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 rot="16200000" flipH="1">
          <a:off x="6163868" y="17272397"/>
          <a:ext cx="197641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369095</xdr:colOff>
      <xdr:row>85</xdr:row>
      <xdr:rowOff>11906</xdr:rowOff>
    </xdr:from>
    <xdr:to>
      <xdr:col>7</xdr:col>
      <xdr:colOff>221459</xdr:colOff>
      <xdr:row>85</xdr:row>
      <xdr:rowOff>13494</xdr:rowOff>
    </xdr:to>
    <xdr:cxnSp macro="">
      <xdr:nvCxnSpPr>
        <xdr:cNvPr id="31" name="Conector reto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 rot="10800000">
          <a:off x="3693320" y="17185481"/>
          <a:ext cx="2576514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79</xdr:row>
      <xdr:rowOff>207169</xdr:rowOff>
    </xdr:from>
    <xdr:to>
      <xdr:col>4</xdr:col>
      <xdr:colOff>381004</xdr:colOff>
      <xdr:row>85</xdr:row>
      <xdr:rowOff>23816</xdr:rowOff>
    </xdr:to>
    <xdr:cxnSp macro="">
      <xdr:nvCxnSpPr>
        <xdr:cNvPr id="32" name="Conector reto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 rot="5400000" flipH="1" flipV="1">
          <a:off x="3173016" y="16665178"/>
          <a:ext cx="1064422" cy="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443597</xdr:colOff>
      <xdr:row>84</xdr:row>
      <xdr:rowOff>2725</xdr:rowOff>
    </xdr:from>
    <xdr:to>
      <xdr:col>7</xdr:col>
      <xdr:colOff>446997</xdr:colOff>
      <xdr:row>85</xdr:row>
      <xdr:rowOff>196848</xdr:rowOff>
    </xdr:to>
    <xdr:cxnSp macro="">
      <xdr:nvCxnSpPr>
        <xdr:cNvPr id="33" name="Conector de seta reta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 rot="16200000" flipH="1">
          <a:off x="6296598" y="17171649"/>
          <a:ext cx="394148" cy="34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492582</xdr:colOff>
      <xdr:row>74</xdr:row>
      <xdr:rowOff>200823</xdr:rowOff>
    </xdr:from>
    <xdr:to>
      <xdr:col>6</xdr:col>
      <xdr:colOff>496094</xdr:colOff>
      <xdr:row>81</xdr:row>
      <xdr:rowOff>117022</xdr:rowOff>
    </xdr:to>
    <xdr:cxnSp macro="">
      <xdr:nvCxnSpPr>
        <xdr:cNvPr id="34" name="Conector reto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/>
      </xdr:nvCxnSpPr>
      <xdr:spPr>
        <a:xfrm rot="5400000" flipH="1" flipV="1">
          <a:off x="4774863" y="15768642"/>
          <a:ext cx="1383049" cy="35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483870</xdr:colOff>
      <xdr:row>81</xdr:row>
      <xdr:rowOff>106136</xdr:rowOff>
    </xdr:from>
    <xdr:to>
      <xdr:col>7</xdr:col>
      <xdr:colOff>2721</xdr:colOff>
      <xdr:row>81</xdr:row>
      <xdr:rowOff>106680</xdr:rowOff>
    </xdr:to>
    <xdr:cxnSp macro="">
      <xdr:nvCxnSpPr>
        <xdr:cNvPr id="35" name="Conector de seta reta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 flipV="1">
          <a:off x="5455920" y="16451036"/>
          <a:ext cx="595176" cy="54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440735</xdr:colOff>
      <xdr:row>79</xdr:row>
      <xdr:rowOff>51027</xdr:rowOff>
    </xdr:from>
    <xdr:to>
      <xdr:col>6</xdr:col>
      <xdr:colOff>545510</xdr:colOff>
      <xdr:row>79</xdr:row>
      <xdr:rowOff>155802</xdr:rowOff>
    </xdr:to>
    <xdr:sp macro="" textlink="">
      <xdr:nvSpPr>
        <xdr:cNvPr id="36" name="Elips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5412785" y="15976827"/>
          <a:ext cx="104775" cy="1047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oneCellAnchor>
    <xdr:from>
      <xdr:col>9</xdr:col>
      <xdr:colOff>24564</xdr:colOff>
      <xdr:row>72</xdr:row>
      <xdr:rowOff>29578</xdr:rowOff>
    </xdr:from>
    <xdr:ext cx="3562350" cy="1125693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9149514" y="14488528"/>
          <a:ext cx="3562350" cy="1125693"/>
        </a:xfrm>
        <a:prstGeom prst="rect">
          <a:avLst/>
        </a:prstGeom>
        <a:noFill/>
        <a:ln>
          <a:solidFill>
            <a:schemeClr val="accent1">
              <a:alpha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lvl="0" algn="l"/>
          <a:r>
            <a:rPr lang="pt-BR" sz="1100" spc="0"/>
            <a:t>Obs.: Os cálculos</a:t>
          </a:r>
          <a:r>
            <a:rPr lang="pt-BR" sz="1100" spc="0" baseline="0"/>
            <a:t> deste documento, são  baseados em </a:t>
          </a:r>
        </a:p>
        <a:p>
          <a:pPr lvl="0" algn="l"/>
          <a:r>
            <a:rPr lang="pt-BR" sz="1100" spc="0" baseline="0"/>
            <a:t>uma situação onde no máximo 10% dos dispositivos geradores de eventos (Acionadores Manuais  e/ou Detectores automáticos são acionados simultaneamente. Os Periféricos sinalizadores de eventos são considerados em sua totalidade como ativos. Ex.: Alarme Geral</a:t>
          </a:r>
          <a:endParaRPr lang="pt-BR" sz="1100" spc="0"/>
        </a:p>
      </xdr:txBody>
    </xdr:sp>
    <xdr:clientData/>
  </xdr:oneCellAnchor>
  <xdr:oneCellAnchor>
    <xdr:from>
      <xdr:col>7</xdr:col>
      <xdr:colOff>0</xdr:colOff>
      <xdr:row>87</xdr:row>
      <xdr:rowOff>85725</xdr:rowOff>
    </xdr:from>
    <xdr:ext cx="5810250" cy="78124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5672667" y="16669808"/>
          <a:ext cx="5810250" cy="781240"/>
        </a:xfrm>
        <a:prstGeom prst="rect">
          <a:avLst/>
        </a:prstGeom>
        <a:noFill/>
        <a:ln>
          <a:solidFill>
            <a:schemeClr val="accent1">
              <a:alpha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pt-BR" sz="1100" b="1" i="1">
              <a:solidFill>
                <a:schemeClr val="tx1"/>
              </a:solidFill>
              <a:latin typeface="+mn-lt"/>
              <a:ea typeface="+mn-ea"/>
              <a:cs typeface="+mn-cs"/>
            </a:rPr>
            <a:t>Instruções de uso: </a:t>
          </a:r>
          <a:r>
            <a:rPr lang="pt-BR" sz="1100">
              <a:solidFill>
                <a:schemeClr val="tx1"/>
              </a:solidFill>
              <a:latin typeface="+mn-lt"/>
              <a:ea typeface="+mn-ea"/>
              <a:cs typeface="+mn-cs"/>
            </a:rPr>
            <a:t>Para o correto</a:t>
          </a:r>
          <a:r>
            <a:rPr lang="pt-B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cálculo das baterias e fonte(s) do sistema, os númerso de componentes utilizados de cada item devem ser informados nos campos </a:t>
          </a:r>
          <a:r>
            <a:rPr lang="pt-BR" sz="1100" b="1" i="1" baseline="0">
              <a:solidFill>
                <a:schemeClr val="tx1"/>
              </a:solidFill>
              <a:latin typeface="+mn-lt"/>
              <a:ea typeface="+mn-ea"/>
              <a:cs typeface="+mn-cs"/>
            </a:rPr>
            <a:t>"Quantidade de peças"</a:t>
          </a:r>
          <a:r>
            <a:rPr lang="pt-B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, os campos relacionados ao percentual de redução da vida útil das baterias bem como a bateria escolhida para o sistema também são  editáveis. Demais campos bloqueados para edição.</a:t>
          </a:r>
          <a:endParaRPr lang="pt-BR"/>
        </a:p>
      </xdr:txBody>
    </xdr:sp>
    <xdr:clientData/>
  </xdr:oneCellAnchor>
  <xdr:twoCellAnchor editAs="oneCell">
    <xdr:from>
      <xdr:col>5</xdr:col>
      <xdr:colOff>381000</xdr:colOff>
      <xdr:row>0</xdr:row>
      <xdr:rowOff>0</xdr:rowOff>
    </xdr:from>
    <xdr:to>
      <xdr:col>8</xdr:col>
      <xdr:colOff>2480309</xdr:colOff>
      <xdr:row>7</xdr:row>
      <xdr:rowOff>20039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1CE4D6-9D92-37F5-B3B4-DB0B1B58F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3750" y="0"/>
          <a:ext cx="4512309" cy="1508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70</xdr:row>
      <xdr:rowOff>209549</xdr:rowOff>
    </xdr:from>
    <xdr:to>
      <xdr:col>7</xdr:col>
      <xdr:colOff>440531</xdr:colOff>
      <xdr:row>71</xdr:row>
      <xdr:rowOff>188118</xdr:rowOff>
    </xdr:to>
    <xdr:cxnSp macro="">
      <xdr:nvCxnSpPr>
        <xdr:cNvPr id="2" name="Conector de seta reta 2">
          <a:extLst>
            <a:ext uri="{FF2B5EF4-FFF2-40B4-BE49-F238E27FC236}">
              <a16:creationId xmlns:a16="http://schemas.microsoft.com/office/drawing/2014/main" id="{D71D7C63-947B-4417-BA11-32904A042C57}"/>
            </a:ext>
          </a:extLst>
        </xdr:cNvPr>
        <xdr:cNvCxnSpPr/>
      </xdr:nvCxnSpPr>
      <xdr:spPr>
        <a:xfrm rot="16200000" flipH="1">
          <a:off x="6163151" y="12658248"/>
          <a:ext cx="184309" cy="238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70</xdr:row>
      <xdr:rowOff>209549</xdr:rowOff>
    </xdr:from>
    <xdr:to>
      <xdr:col>5</xdr:col>
      <xdr:colOff>364331</xdr:colOff>
      <xdr:row>71</xdr:row>
      <xdr:rowOff>188118</xdr:rowOff>
    </xdr:to>
    <xdr:cxnSp macro="">
      <xdr:nvCxnSpPr>
        <xdr:cNvPr id="3" name="Conector de seta reta 3">
          <a:extLst>
            <a:ext uri="{FF2B5EF4-FFF2-40B4-BE49-F238E27FC236}">
              <a16:creationId xmlns:a16="http://schemas.microsoft.com/office/drawing/2014/main" id="{5770955F-F96D-4CB5-9160-E81851AAE7C0}"/>
            </a:ext>
          </a:extLst>
        </xdr:cNvPr>
        <xdr:cNvCxnSpPr/>
      </xdr:nvCxnSpPr>
      <xdr:spPr>
        <a:xfrm rot="16200000" flipH="1">
          <a:off x="4486751" y="12658248"/>
          <a:ext cx="184309" cy="238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74</xdr:row>
      <xdr:rowOff>104776</xdr:rowOff>
    </xdr:from>
    <xdr:to>
      <xdr:col>6</xdr:col>
      <xdr:colOff>2721</xdr:colOff>
      <xdr:row>74</xdr:row>
      <xdr:rowOff>106136</xdr:rowOff>
    </xdr:to>
    <xdr:cxnSp macro="">
      <xdr:nvCxnSpPr>
        <xdr:cNvPr id="4" name="Conector de seta reta 4">
          <a:extLst>
            <a:ext uri="{FF2B5EF4-FFF2-40B4-BE49-F238E27FC236}">
              <a16:creationId xmlns:a16="http://schemas.microsoft.com/office/drawing/2014/main" id="{32FECB86-DD10-40CB-970A-E302A9323D4A}"/>
            </a:ext>
          </a:extLst>
        </xdr:cNvPr>
        <xdr:cNvCxnSpPr/>
      </xdr:nvCxnSpPr>
      <xdr:spPr>
        <a:xfrm>
          <a:off x="4219575" y="13352146"/>
          <a:ext cx="802821" cy="136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366714</xdr:colOff>
      <xdr:row>73</xdr:row>
      <xdr:rowOff>10319</xdr:rowOff>
    </xdr:from>
    <xdr:to>
      <xdr:col>5</xdr:col>
      <xdr:colOff>367509</xdr:colOff>
      <xdr:row>74</xdr:row>
      <xdr:rowOff>104778</xdr:rowOff>
    </xdr:to>
    <xdr:cxnSp macro="">
      <xdr:nvCxnSpPr>
        <xdr:cNvPr id="5" name="Conector de seta reta 5">
          <a:extLst>
            <a:ext uri="{FF2B5EF4-FFF2-40B4-BE49-F238E27FC236}">
              <a16:creationId xmlns:a16="http://schemas.microsoft.com/office/drawing/2014/main" id="{C37A7B74-A3E3-452F-BC06-B989F2DE05AE}"/>
            </a:ext>
          </a:extLst>
        </xdr:cNvPr>
        <xdr:cNvCxnSpPr/>
      </xdr:nvCxnSpPr>
      <xdr:spPr>
        <a:xfrm rot="5400000">
          <a:off x="4437540" y="13206413"/>
          <a:ext cx="290674" cy="79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76</xdr:row>
      <xdr:rowOff>114300</xdr:rowOff>
    </xdr:from>
    <xdr:to>
      <xdr:col>7</xdr:col>
      <xdr:colOff>2721</xdr:colOff>
      <xdr:row>76</xdr:row>
      <xdr:rowOff>114301</xdr:rowOff>
    </xdr:to>
    <xdr:cxnSp macro="">
      <xdr:nvCxnSpPr>
        <xdr:cNvPr id="6" name="Conector de seta reta 6">
          <a:extLst>
            <a:ext uri="{FF2B5EF4-FFF2-40B4-BE49-F238E27FC236}">
              <a16:creationId xmlns:a16="http://schemas.microsoft.com/office/drawing/2014/main" id="{0DB47C5F-6637-4766-8603-E4597D9046F2}"/>
            </a:ext>
          </a:extLst>
        </xdr:cNvPr>
        <xdr:cNvCxnSpPr/>
      </xdr:nvCxnSpPr>
      <xdr:spPr>
        <a:xfrm flipV="1">
          <a:off x="4219575" y="13763625"/>
          <a:ext cx="1602921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428628</xdr:colOff>
      <xdr:row>73</xdr:row>
      <xdr:rowOff>9524</xdr:rowOff>
    </xdr:from>
    <xdr:to>
      <xdr:col>7</xdr:col>
      <xdr:colOff>446317</xdr:colOff>
      <xdr:row>76</xdr:row>
      <xdr:rowOff>5441</xdr:rowOff>
    </xdr:to>
    <xdr:cxnSp macro="">
      <xdr:nvCxnSpPr>
        <xdr:cNvPr id="7" name="Conector de seta reta 7">
          <a:extLst>
            <a:ext uri="{FF2B5EF4-FFF2-40B4-BE49-F238E27FC236}">
              <a16:creationId xmlns:a16="http://schemas.microsoft.com/office/drawing/2014/main" id="{7FD75E79-BB30-48EA-A587-FCF3CEA694F5}"/>
            </a:ext>
          </a:extLst>
        </xdr:cNvPr>
        <xdr:cNvCxnSpPr/>
      </xdr:nvCxnSpPr>
      <xdr:spPr>
        <a:xfrm rot="16200000" flipH="1">
          <a:off x="5959252" y="13351735"/>
          <a:ext cx="595992" cy="1387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498021</xdr:colOff>
      <xdr:row>79</xdr:row>
      <xdr:rowOff>107725</xdr:rowOff>
    </xdr:from>
    <xdr:to>
      <xdr:col>7</xdr:col>
      <xdr:colOff>5443</xdr:colOff>
      <xdr:row>79</xdr:row>
      <xdr:rowOff>108857</xdr:rowOff>
    </xdr:to>
    <xdr:cxnSp macro="">
      <xdr:nvCxnSpPr>
        <xdr:cNvPr id="8" name="Conector de seta reta 8">
          <a:extLst>
            <a:ext uri="{FF2B5EF4-FFF2-40B4-BE49-F238E27FC236}">
              <a16:creationId xmlns:a16="http://schemas.microsoft.com/office/drawing/2014/main" id="{5D4AB210-B677-4DC2-8CE7-1BC5D9C46B2D}"/>
            </a:ext>
          </a:extLst>
        </xdr:cNvPr>
        <xdr:cNvCxnSpPr/>
      </xdr:nvCxnSpPr>
      <xdr:spPr>
        <a:xfrm flipV="1">
          <a:off x="5517696" y="14355220"/>
          <a:ext cx="309427" cy="113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432706</xdr:colOff>
      <xdr:row>77</xdr:row>
      <xdr:rowOff>5443</xdr:rowOff>
    </xdr:from>
    <xdr:to>
      <xdr:col>7</xdr:col>
      <xdr:colOff>438491</xdr:colOff>
      <xdr:row>78</xdr:row>
      <xdr:rowOff>204787</xdr:rowOff>
    </xdr:to>
    <xdr:cxnSp macro="">
      <xdr:nvCxnSpPr>
        <xdr:cNvPr id="9" name="Conector de seta reta 9">
          <a:extLst>
            <a:ext uri="{FF2B5EF4-FFF2-40B4-BE49-F238E27FC236}">
              <a16:creationId xmlns:a16="http://schemas.microsoft.com/office/drawing/2014/main" id="{48F30307-9FA1-43EE-ACD0-86F4186616BC}"/>
            </a:ext>
          </a:extLst>
        </xdr:cNvPr>
        <xdr:cNvCxnSpPr/>
      </xdr:nvCxnSpPr>
      <xdr:spPr>
        <a:xfrm rot="16200000" flipH="1">
          <a:off x="6059500" y="14053489"/>
          <a:ext cx="391747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214313</xdr:colOff>
      <xdr:row>85</xdr:row>
      <xdr:rowOff>2</xdr:rowOff>
    </xdr:from>
    <xdr:to>
      <xdr:col>7</xdr:col>
      <xdr:colOff>214314</xdr:colOff>
      <xdr:row>85</xdr:row>
      <xdr:rowOff>197643</xdr:rowOff>
    </xdr:to>
    <xdr:cxnSp macro="">
      <xdr:nvCxnSpPr>
        <xdr:cNvPr id="10" name="Conector de seta reta 10">
          <a:extLst>
            <a:ext uri="{FF2B5EF4-FFF2-40B4-BE49-F238E27FC236}">
              <a16:creationId xmlns:a16="http://schemas.microsoft.com/office/drawing/2014/main" id="{CFBB0C3F-3942-4E6A-8ACE-2E47CCC5D6E7}"/>
            </a:ext>
          </a:extLst>
        </xdr:cNvPr>
        <xdr:cNvCxnSpPr/>
      </xdr:nvCxnSpPr>
      <xdr:spPr>
        <a:xfrm rot="16200000" flipH="1">
          <a:off x="5935268" y="15535037"/>
          <a:ext cx="190021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369095</xdr:colOff>
      <xdr:row>85</xdr:row>
      <xdr:rowOff>11906</xdr:rowOff>
    </xdr:from>
    <xdr:to>
      <xdr:col>7</xdr:col>
      <xdr:colOff>221459</xdr:colOff>
      <xdr:row>85</xdr:row>
      <xdr:rowOff>13494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B248A1F4-44D3-4CB7-B9DE-58C68943440E}"/>
            </a:ext>
          </a:extLst>
        </xdr:cNvPr>
        <xdr:cNvCxnSpPr/>
      </xdr:nvCxnSpPr>
      <xdr:spPr>
        <a:xfrm rot="10800000">
          <a:off x="3784760" y="15455741"/>
          <a:ext cx="2254569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79</xdr:row>
      <xdr:rowOff>207169</xdr:rowOff>
    </xdr:from>
    <xdr:to>
      <xdr:col>4</xdr:col>
      <xdr:colOff>381004</xdr:colOff>
      <xdr:row>85</xdr:row>
      <xdr:rowOff>23816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C760859B-5F0C-4222-836E-B0F12DDABB4D}"/>
            </a:ext>
          </a:extLst>
        </xdr:cNvPr>
        <xdr:cNvCxnSpPr/>
      </xdr:nvCxnSpPr>
      <xdr:spPr>
        <a:xfrm rot="5400000" flipH="1" flipV="1">
          <a:off x="3295888" y="14955441"/>
          <a:ext cx="1009177" cy="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443597</xdr:colOff>
      <xdr:row>84</xdr:row>
      <xdr:rowOff>2725</xdr:rowOff>
    </xdr:from>
    <xdr:to>
      <xdr:col>7</xdr:col>
      <xdr:colOff>446997</xdr:colOff>
      <xdr:row>85</xdr:row>
      <xdr:rowOff>196848</xdr:rowOff>
    </xdr:to>
    <xdr:cxnSp macro="">
      <xdr:nvCxnSpPr>
        <xdr:cNvPr id="13" name="Conector de seta reta 13">
          <a:extLst>
            <a:ext uri="{FF2B5EF4-FFF2-40B4-BE49-F238E27FC236}">
              <a16:creationId xmlns:a16="http://schemas.microsoft.com/office/drawing/2014/main" id="{6A59629B-F977-46FE-AAB3-4F728FB37325}"/>
            </a:ext>
          </a:extLst>
        </xdr:cNvPr>
        <xdr:cNvCxnSpPr/>
      </xdr:nvCxnSpPr>
      <xdr:spPr>
        <a:xfrm rot="16200000" flipH="1">
          <a:off x="6073713" y="15438099"/>
          <a:ext cx="377003" cy="530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492582</xdr:colOff>
      <xdr:row>74</xdr:row>
      <xdr:rowOff>200823</xdr:rowOff>
    </xdr:from>
    <xdr:to>
      <xdr:col>6</xdr:col>
      <xdr:colOff>496094</xdr:colOff>
      <xdr:row>81</xdr:row>
      <xdr:rowOff>117022</xdr:rowOff>
    </xdr:to>
    <xdr:cxnSp macro="">
      <xdr:nvCxnSpPr>
        <xdr:cNvPr id="14" name="Conector reto 13">
          <a:extLst>
            <a:ext uri="{FF2B5EF4-FFF2-40B4-BE49-F238E27FC236}">
              <a16:creationId xmlns:a16="http://schemas.microsoft.com/office/drawing/2014/main" id="{715963A7-8A83-4018-894F-2304D188D5C9}"/>
            </a:ext>
          </a:extLst>
        </xdr:cNvPr>
        <xdr:cNvCxnSpPr/>
      </xdr:nvCxnSpPr>
      <xdr:spPr>
        <a:xfrm rot="5400000" flipH="1" flipV="1">
          <a:off x="4856778" y="14107482"/>
          <a:ext cx="1314469" cy="35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483870</xdr:colOff>
      <xdr:row>81</xdr:row>
      <xdr:rowOff>106136</xdr:rowOff>
    </xdr:from>
    <xdr:to>
      <xdr:col>7</xdr:col>
      <xdr:colOff>2721</xdr:colOff>
      <xdr:row>81</xdr:row>
      <xdr:rowOff>106680</xdr:rowOff>
    </xdr:to>
    <xdr:cxnSp macro="">
      <xdr:nvCxnSpPr>
        <xdr:cNvPr id="15" name="Conector de seta reta 15">
          <a:extLst>
            <a:ext uri="{FF2B5EF4-FFF2-40B4-BE49-F238E27FC236}">
              <a16:creationId xmlns:a16="http://schemas.microsoft.com/office/drawing/2014/main" id="{14FC8E28-5FCF-40E3-A21A-DF183336793F}"/>
            </a:ext>
          </a:extLst>
        </xdr:cNvPr>
        <xdr:cNvCxnSpPr/>
      </xdr:nvCxnSpPr>
      <xdr:spPr>
        <a:xfrm flipV="1">
          <a:off x="5501640" y="14753681"/>
          <a:ext cx="320856" cy="54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440735</xdr:colOff>
      <xdr:row>79</xdr:row>
      <xdr:rowOff>51027</xdr:rowOff>
    </xdr:from>
    <xdr:to>
      <xdr:col>6</xdr:col>
      <xdr:colOff>545510</xdr:colOff>
      <xdr:row>79</xdr:row>
      <xdr:rowOff>155802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9811F534-B251-4B2C-94AE-527BE9112A21}"/>
            </a:ext>
          </a:extLst>
        </xdr:cNvPr>
        <xdr:cNvSpPr/>
      </xdr:nvSpPr>
      <xdr:spPr>
        <a:xfrm>
          <a:off x="5456600" y="14304237"/>
          <a:ext cx="112395" cy="10096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oneCellAnchor>
    <xdr:from>
      <xdr:col>9</xdr:col>
      <xdr:colOff>24564</xdr:colOff>
      <xdr:row>72</xdr:row>
      <xdr:rowOff>29578</xdr:rowOff>
    </xdr:from>
    <xdr:ext cx="3562350" cy="1125693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1852A0EA-4A54-4B6A-9F15-74E558D66CC4}"/>
            </a:ext>
          </a:extLst>
        </xdr:cNvPr>
        <xdr:cNvSpPr txBox="1"/>
      </xdr:nvSpPr>
      <xdr:spPr>
        <a:xfrm>
          <a:off x="9288579" y="12829273"/>
          <a:ext cx="3562350" cy="1125693"/>
        </a:xfrm>
        <a:prstGeom prst="rect">
          <a:avLst/>
        </a:prstGeom>
        <a:noFill/>
        <a:ln>
          <a:solidFill>
            <a:schemeClr val="accent1">
              <a:alpha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lvl="0" algn="l"/>
          <a:r>
            <a:rPr lang="pt-BR" sz="1100" spc="0"/>
            <a:t>Obs.: Os cálculos</a:t>
          </a:r>
          <a:r>
            <a:rPr lang="pt-BR" sz="1100" spc="0" baseline="0"/>
            <a:t> deste documento, são  baseados em </a:t>
          </a:r>
        </a:p>
        <a:p>
          <a:pPr lvl="0" algn="l"/>
          <a:r>
            <a:rPr lang="pt-BR" sz="1100" spc="0" baseline="0"/>
            <a:t>uma situação onde no máximo 10% dos dispositivos geradores de eventos (Acionadores Manuais  e/ou Detectores automáticos são acionados simultaneamente. Os Periféricos sinalizadores de eventos são considerados em sua totalidade como ativos. Ex.: Alarme Geral</a:t>
          </a:r>
          <a:endParaRPr lang="pt-BR" sz="1100" spc="0"/>
        </a:p>
      </xdr:txBody>
    </xdr:sp>
    <xdr:clientData/>
  </xdr:oneCellAnchor>
  <xdr:oneCellAnchor>
    <xdr:from>
      <xdr:col>7</xdr:col>
      <xdr:colOff>0</xdr:colOff>
      <xdr:row>87</xdr:row>
      <xdr:rowOff>85725</xdr:rowOff>
    </xdr:from>
    <xdr:ext cx="5810250" cy="781240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7FACE359-9C40-4B4B-9C6C-11993831997E}"/>
            </a:ext>
          </a:extLst>
        </xdr:cNvPr>
        <xdr:cNvSpPr txBox="1"/>
      </xdr:nvSpPr>
      <xdr:spPr>
        <a:xfrm>
          <a:off x="5819775" y="15918180"/>
          <a:ext cx="5810250" cy="781240"/>
        </a:xfrm>
        <a:prstGeom prst="rect">
          <a:avLst/>
        </a:prstGeom>
        <a:noFill/>
        <a:ln>
          <a:solidFill>
            <a:schemeClr val="accent1">
              <a:alpha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pt-BR" sz="1100" b="1" i="1"/>
            <a:t>Instruções de uso: </a:t>
          </a:r>
          <a:r>
            <a:rPr lang="pt-BR" sz="1100"/>
            <a:t>Para o correto</a:t>
          </a:r>
          <a:r>
            <a:rPr lang="pt-BR" sz="1100" baseline="0"/>
            <a:t> cálculo das baterias e fonte(s) do sistema, os númerso de componentes utilizados de cada item devem ser informados nos campos </a:t>
          </a:r>
          <a:r>
            <a:rPr lang="pt-BR" sz="1100" b="1" i="1" baseline="0"/>
            <a:t>"Quantidade de peças"</a:t>
          </a:r>
          <a:r>
            <a:rPr lang="pt-BR" sz="1100" baseline="0"/>
            <a:t>, os campos relacionados ao percentual de redução da vida útil das baterias bem como a bateria escolhida para o sistema também são  editáveis. Demais campos bloqueados para edição.</a:t>
          </a:r>
        </a:p>
      </xdr:txBody>
    </xdr:sp>
    <xdr:clientData/>
  </xdr:oneCellAnchor>
  <xdr:twoCellAnchor editAs="oneCell">
    <xdr:from>
      <xdr:col>6</xdr:col>
      <xdr:colOff>54823</xdr:colOff>
      <xdr:row>0</xdr:row>
      <xdr:rowOff>0</xdr:rowOff>
    </xdr:from>
    <xdr:to>
      <xdr:col>9</xdr:col>
      <xdr:colOff>324062</xdr:colOff>
      <xdr:row>6</xdr:row>
      <xdr:rowOff>434694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B64C5A65-DB5B-4768-9E60-29D8FDF7F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1906" y="0"/>
          <a:ext cx="4514214" cy="1506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VENDAS%202011\Produtos%20Sistemas%20Detec&#231;&#227;o%20e%20Alarme%20Inc&#234;ndio%20Tecnohold\Planilhas\Lista%20de%20C&#243;digo%20Comercial%20(200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556cc744dd2500b/Suletron/Suletron/MUFFATO/2022%20-%20JD%20CARVALHO%20PG/QUANTITATIVO%20MuffatoJdCarvalhoP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ilias"/>
      <sheetName val=" Lista Cód. TH99"/>
      <sheetName val="Base de Dados"/>
      <sheetName val="Produto Acabado"/>
      <sheetName val="Base de Componentes"/>
      <sheetName val="PRODUTO ACABADOx"/>
      <sheetName val="Componentes"/>
      <sheetName val="codigos especiais"/>
      <sheetName val="Sistema SIGMA 485-E"/>
      <sheetName val="Sistema SAFIRA"/>
      <sheetName val="SIGMA DIP"/>
      <sheetName val="Convencional"/>
      <sheetName val="Prod. Terçeiros"/>
      <sheetName val="Cartão eletronico"/>
      <sheetName val="SERVIÇOS"/>
      <sheetName val="Automação"/>
      <sheetName val="FERRAMENTAS"/>
      <sheetName val="QDGI"/>
    </sheetNames>
    <sheetDataSet>
      <sheetData sheetId="0"/>
      <sheetData sheetId="1"/>
      <sheetData sheetId="2">
        <row r="1">
          <cell r="A1" t="str">
            <v>CÓDIGO</v>
          </cell>
          <cell r="B1" t="str">
            <v>Fil-01</v>
          </cell>
          <cell r="C1" t="str">
            <v>Fil-02</v>
          </cell>
          <cell r="D1" t="str">
            <v>Fil-03</v>
          </cell>
          <cell r="E1" t="str">
            <v>FAMILIA</v>
          </cell>
          <cell r="F1" t="str">
            <v>Status</v>
          </cell>
          <cell r="G1" t="str">
            <v>MODELO</v>
          </cell>
          <cell r="H1" t="str">
            <v>DESCRIÇÃO DO PRODUTO</v>
          </cell>
          <cell r="I1" t="str">
            <v>CARACTERISTICA</v>
          </cell>
          <cell r="J1" t="str">
            <v>REVISÃO</v>
          </cell>
        </row>
        <row r="2">
          <cell r="A2" t="str">
            <v>AAA0000001</v>
          </cell>
          <cell r="B2" t="str">
            <v>AAA00</v>
          </cell>
          <cell r="C2" t="str">
            <v>CAR</v>
          </cell>
          <cell r="D2" t="str">
            <v>MDC</v>
          </cell>
          <cell r="E2" t="str">
            <v>TH02</v>
          </cell>
          <cell r="F2" t="str">
            <v>INATIVO</v>
          </cell>
          <cell r="G2" t="str">
            <v>MDC485T01A0</v>
          </cell>
          <cell r="H2" t="str">
            <v>CARTAO ELETRONICO</v>
          </cell>
          <cell r="I2" t="str">
            <v>MDC485T01A0-CLASSE B</v>
          </cell>
          <cell r="J2" t="str">
            <v>RABA-C41</v>
          </cell>
        </row>
        <row r="3">
          <cell r="A3" t="str">
            <v>AAA0000002</v>
          </cell>
          <cell r="B3" t="str">
            <v>AAA00</v>
          </cell>
          <cell r="C3" t="str">
            <v>CAR</v>
          </cell>
          <cell r="D3" t="str">
            <v>AME</v>
          </cell>
          <cell r="E3" t="str">
            <v>TH02</v>
          </cell>
          <cell r="F3" t="str">
            <v>TH01000116</v>
          </cell>
          <cell r="G3" t="str">
            <v>AME485T02A0</v>
          </cell>
          <cell r="H3" t="str">
            <v>CARTAO ELETRONICO</v>
          </cell>
          <cell r="I3" t="str">
            <v>AME485T02A0-APERTE AQUI</v>
          </cell>
          <cell r="J3" t="str">
            <v>RBCA-C40</v>
          </cell>
        </row>
        <row r="4">
          <cell r="A4" t="str">
            <v>AAA0000003</v>
          </cell>
          <cell r="B4" t="str">
            <v>AAA00</v>
          </cell>
          <cell r="C4" t="str">
            <v>CAR</v>
          </cell>
          <cell r="D4" t="str">
            <v>AME</v>
          </cell>
          <cell r="E4" t="str">
            <v>TH02</v>
          </cell>
          <cell r="F4" t="str">
            <v>TH01000117</v>
          </cell>
          <cell r="G4" t="str">
            <v>AME485T04A0</v>
          </cell>
          <cell r="H4" t="str">
            <v>CARTAO ELETRONICO</v>
          </cell>
          <cell r="I4" t="str">
            <v>AME485T04A0-LEVANTE E APERTE AQUI</v>
          </cell>
          <cell r="J4" t="str">
            <v>RAAA-A40</v>
          </cell>
        </row>
        <row r="5">
          <cell r="A5" t="str">
            <v>AAA0000004</v>
          </cell>
          <cell r="B5" t="str">
            <v>AAA00</v>
          </cell>
          <cell r="C5" t="str">
            <v>CAR</v>
          </cell>
          <cell r="D5" t="str">
            <v>AME</v>
          </cell>
          <cell r="E5" t="str">
            <v>TH02</v>
          </cell>
          <cell r="F5" t="str">
            <v>TH01000118</v>
          </cell>
          <cell r="G5" t="str">
            <v>AME485T03A0</v>
          </cell>
          <cell r="H5" t="str">
            <v>CARTAO ELETRONICO</v>
          </cell>
          <cell r="I5" t="str">
            <v>AME485T03A0-LEVANTE E APERTE AQUI</v>
          </cell>
          <cell r="J5" t="str">
            <v>RCAA-B40</v>
          </cell>
        </row>
        <row r="6">
          <cell r="A6" t="str">
            <v>AAA0000005</v>
          </cell>
          <cell r="B6" t="str">
            <v>AAA00</v>
          </cell>
          <cell r="C6" t="str">
            <v>CAR</v>
          </cell>
          <cell r="D6" t="str">
            <v>MCA</v>
          </cell>
          <cell r="E6" t="str">
            <v>TH02</v>
          </cell>
          <cell r="F6" t="str">
            <v>TH01000119</v>
          </cell>
          <cell r="G6" t="str">
            <v>MCA485T01A0</v>
          </cell>
          <cell r="H6" t="str">
            <v>CARTAO ELETRONICO</v>
          </cell>
          <cell r="I6" t="str">
            <v>MCA485T01A0-CLASSE A</v>
          </cell>
          <cell r="J6" t="str">
            <v>RAAA-E40</v>
          </cell>
        </row>
        <row r="7">
          <cell r="A7" t="str">
            <v>AAA0000006</v>
          </cell>
          <cell r="B7" t="str">
            <v>AAA00</v>
          </cell>
          <cell r="C7" t="str">
            <v>CAR</v>
          </cell>
          <cell r="D7" t="str">
            <v>MCB</v>
          </cell>
          <cell r="E7" t="str">
            <v>TH02</v>
          </cell>
          <cell r="F7" t="str">
            <v>TH01000120</v>
          </cell>
          <cell r="G7" t="str">
            <v>MCB485T01A0</v>
          </cell>
          <cell r="H7" t="str">
            <v>CARTAO ELETRONICO</v>
          </cell>
          <cell r="I7" t="str">
            <v>MCB485T01A0-CLASSE B</v>
          </cell>
          <cell r="J7" t="str">
            <v>RAAA-C40</v>
          </cell>
        </row>
        <row r="8">
          <cell r="A8" t="str">
            <v>AAA0000007</v>
          </cell>
          <cell r="B8" t="str">
            <v>AAA00</v>
          </cell>
          <cell r="C8" t="str">
            <v>CAR</v>
          </cell>
          <cell r="D8" t="str">
            <v>AME</v>
          </cell>
          <cell r="E8" t="str">
            <v>TH02</v>
          </cell>
          <cell r="F8" t="str">
            <v>TH01000121</v>
          </cell>
          <cell r="G8" t="str">
            <v>AME485T05A0</v>
          </cell>
          <cell r="H8" t="str">
            <v>CARTAO ELETRONICO</v>
          </cell>
          <cell r="I8" t="str">
            <v>AME485T05A0- A PROVA DE EXPLOSÃO</v>
          </cell>
          <cell r="J8" t="str">
            <v>RAAA-A01</v>
          </cell>
        </row>
        <row r="9">
          <cell r="A9" t="str">
            <v>AAA0000008</v>
          </cell>
          <cell r="B9" t="str">
            <v>AAA00</v>
          </cell>
          <cell r="C9" t="str">
            <v>CAR</v>
          </cell>
          <cell r="D9" t="str">
            <v>AME</v>
          </cell>
          <cell r="E9" t="str">
            <v>TH02</v>
          </cell>
          <cell r="F9" t="str">
            <v>TH01000122</v>
          </cell>
          <cell r="G9" t="str">
            <v>AME485T01A0</v>
          </cell>
          <cell r="H9" t="str">
            <v>CARTAO ELETRONICO</v>
          </cell>
          <cell r="I9" t="str">
            <v>AME485T01A0-QUEBRE O VIDRO</v>
          </cell>
          <cell r="J9" t="str">
            <v>RAAA-C40</v>
          </cell>
        </row>
        <row r="10">
          <cell r="A10" t="str">
            <v>AAA0000009</v>
          </cell>
          <cell r="B10" t="str">
            <v>AAA00</v>
          </cell>
          <cell r="C10" t="str">
            <v>CAR</v>
          </cell>
          <cell r="D10" t="str">
            <v>SVE</v>
          </cell>
          <cell r="E10" t="str">
            <v>TH02</v>
          </cell>
          <cell r="F10" t="str">
            <v>TH01000123</v>
          </cell>
          <cell r="G10" t="str">
            <v>SVE485T01A0</v>
          </cell>
          <cell r="H10" t="str">
            <v>CARTAO ELETRONICO</v>
          </cell>
          <cell r="I10" t="str">
            <v>SVE485T01A0-IP-20 - LED</v>
          </cell>
          <cell r="J10" t="str">
            <v>RABA-C40</v>
          </cell>
        </row>
        <row r="11">
          <cell r="A11" t="str">
            <v>AAA0000010</v>
          </cell>
          <cell r="B11" t="str">
            <v>AAA00</v>
          </cell>
          <cell r="C11" t="str">
            <v>CAR</v>
          </cell>
          <cell r="D11" t="str">
            <v>SVE</v>
          </cell>
          <cell r="E11" t="str">
            <v>TH02</v>
          </cell>
          <cell r="F11" t="str">
            <v>TH01000124</v>
          </cell>
          <cell r="G11" t="str">
            <v>SVE485T02A0</v>
          </cell>
          <cell r="H11" t="str">
            <v>CARTAO ELETRONICO</v>
          </cell>
          <cell r="I11" t="str">
            <v>SVE485T02A0-IP-20 - XENON</v>
          </cell>
          <cell r="J11" t="str">
            <v>RABA-C40</v>
          </cell>
        </row>
        <row r="12">
          <cell r="A12" t="str">
            <v>AAA0000011</v>
          </cell>
          <cell r="B12" t="str">
            <v>AAA00</v>
          </cell>
          <cell r="C12" t="str">
            <v>CAR</v>
          </cell>
          <cell r="D12" t="str">
            <v>SAE</v>
          </cell>
          <cell r="E12" t="str">
            <v>TH02</v>
          </cell>
          <cell r="F12" t="str">
            <v>TH01000125</v>
          </cell>
          <cell r="G12" t="str">
            <v>SAE485T01A0</v>
          </cell>
          <cell r="H12" t="str">
            <v>CARTAO ELETRONICO</v>
          </cell>
          <cell r="I12" t="str">
            <v>SAE485T01A0-IP-20 - 95dB</v>
          </cell>
          <cell r="J12" t="str">
            <v>RABA-C40</v>
          </cell>
        </row>
        <row r="13">
          <cell r="A13" t="str">
            <v>AAA0000012</v>
          </cell>
          <cell r="B13" t="str">
            <v>AAA00</v>
          </cell>
          <cell r="C13" t="str">
            <v>CAR</v>
          </cell>
          <cell r="D13" t="str">
            <v>SAV</v>
          </cell>
          <cell r="E13" t="str">
            <v>TH02</v>
          </cell>
          <cell r="F13" t="str">
            <v>TH01000126</v>
          </cell>
          <cell r="G13" t="str">
            <v>SAV485T01A0</v>
          </cell>
          <cell r="H13" t="str">
            <v>CARTAO ELETRONICO</v>
          </cell>
          <cell r="I13" t="str">
            <v>SAV485T01A0-IP-20 - LED</v>
          </cell>
          <cell r="J13" t="str">
            <v>RABA-C40</v>
          </cell>
        </row>
        <row r="14">
          <cell r="A14" t="str">
            <v>AAA0000013</v>
          </cell>
          <cell r="B14" t="str">
            <v>AAA00</v>
          </cell>
          <cell r="C14" t="str">
            <v>CAR</v>
          </cell>
          <cell r="D14" t="str">
            <v>SAV</v>
          </cell>
          <cell r="E14" t="str">
            <v>TH02</v>
          </cell>
          <cell r="F14" t="str">
            <v>TH01000127</v>
          </cell>
          <cell r="G14" t="str">
            <v>SAV485T02A0</v>
          </cell>
          <cell r="H14" t="str">
            <v>CARTAO ELETRONICO</v>
          </cell>
          <cell r="I14" t="str">
            <v>SAV485T02A0-IP-20 - XENON</v>
          </cell>
          <cell r="J14" t="str">
            <v>RABA-C40</v>
          </cell>
        </row>
        <row r="15">
          <cell r="A15" t="str">
            <v>AAA0000014</v>
          </cell>
          <cell r="B15" t="str">
            <v>AAA00</v>
          </cell>
          <cell r="C15" t="str">
            <v>CAR</v>
          </cell>
          <cell r="D15" t="str">
            <v>SVE</v>
          </cell>
          <cell r="E15" t="str">
            <v>TH02</v>
          </cell>
          <cell r="F15" t="str">
            <v>TH01000128</v>
          </cell>
          <cell r="G15" t="str">
            <v>SVE485T01A1</v>
          </cell>
          <cell r="H15" t="str">
            <v>CARTAO ELETRONICO</v>
          </cell>
          <cell r="I15" t="str">
            <v>SVE485T01A1-IP-55 - LED</v>
          </cell>
          <cell r="J15" t="str">
            <v>RABA-C40</v>
          </cell>
        </row>
        <row r="16">
          <cell r="A16" t="str">
            <v>AAA0000015</v>
          </cell>
          <cell r="B16" t="str">
            <v>AAA00</v>
          </cell>
          <cell r="C16" t="str">
            <v>CAR</v>
          </cell>
          <cell r="D16" t="str">
            <v>SVE</v>
          </cell>
          <cell r="E16" t="str">
            <v>TH02</v>
          </cell>
          <cell r="F16" t="str">
            <v>TH01000129</v>
          </cell>
          <cell r="G16" t="str">
            <v>SVE485T02A1</v>
          </cell>
          <cell r="H16" t="str">
            <v>CARTAO ELETRONICO</v>
          </cell>
          <cell r="I16" t="str">
            <v>SVE485T02A1-IP-55 - XENON</v>
          </cell>
          <cell r="J16" t="str">
            <v>RABA-C40</v>
          </cell>
        </row>
        <row r="17">
          <cell r="A17" t="str">
            <v>AAA0000016</v>
          </cell>
          <cell r="B17" t="str">
            <v>AAA00</v>
          </cell>
          <cell r="C17" t="str">
            <v>CAR</v>
          </cell>
          <cell r="D17" t="str">
            <v>SAE</v>
          </cell>
          <cell r="E17" t="str">
            <v>TH02</v>
          </cell>
          <cell r="F17" t="str">
            <v>TH01000130</v>
          </cell>
          <cell r="G17" t="str">
            <v>SAE485T01A1</v>
          </cell>
          <cell r="H17" t="str">
            <v>CARTAO ELETRONICO</v>
          </cell>
          <cell r="I17" t="str">
            <v>SAE485T01A1-IP-55 - 95dB</v>
          </cell>
          <cell r="J17" t="str">
            <v>RABA-C40</v>
          </cell>
        </row>
        <row r="18">
          <cell r="A18" t="str">
            <v>AAA0000017</v>
          </cell>
          <cell r="B18" t="str">
            <v>AAA00</v>
          </cell>
          <cell r="C18" t="str">
            <v>CAR</v>
          </cell>
          <cell r="D18" t="str">
            <v>SAV</v>
          </cell>
          <cell r="E18" t="str">
            <v>TH02</v>
          </cell>
          <cell r="F18" t="str">
            <v>TH01000131</v>
          </cell>
          <cell r="G18" t="str">
            <v>SAV485T01A1</v>
          </cell>
          <cell r="H18" t="str">
            <v>CARTAO ELETRONICO</v>
          </cell>
          <cell r="I18" t="str">
            <v>SAV485T01A1-IP-55 - LED</v>
          </cell>
          <cell r="J18" t="str">
            <v>RABA-C40</v>
          </cell>
        </row>
        <row r="19">
          <cell r="A19" t="str">
            <v>AAA0000018</v>
          </cell>
          <cell r="B19" t="str">
            <v>AAA00</v>
          </cell>
          <cell r="C19" t="str">
            <v>CAR</v>
          </cell>
          <cell r="D19" t="str">
            <v>SAV</v>
          </cell>
          <cell r="E19" t="str">
            <v>TH02</v>
          </cell>
          <cell r="F19" t="str">
            <v>TH01000132</v>
          </cell>
          <cell r="G19" t="str">
            <v>SAV485T02A1</v>
          </cell>
          <cell r="H19" t="str">
            <v>CARTAO ELETRONICO</v>
          </cell>
          <cell r="I19" t="str">
            <v>SAV485T02A1-IP-55 - XENON</v>
          </cell>
          <cell r="J19" t="str">
            <v>RABA-C40</v>
          </cell>
        </row>
        <row r="20">
          <cell r="A20" t="str">
            <v>AAA0000019</v>
          </cell>
          <cell r="B20" t="str">
            <v>AAA00</v>
          </cell>
          <cell r="C20" t="str">
            <v>CAR</v>
          </cell>
          <cell r="D20" t="str">
            <v>MRE</v>
          </cell>
          <cell r="E20" t="str">
            <v>TH02</v>
          </cell>
          <cell r="F20" t="str">
            <v>TH01000133</v>
          </cell>
          <cell r="G20" t="str">
            <v>MRE485T01A0</v>
          </cell>
          <cell r="H20" t="str">
            <v>CARTAO ELETRONICO</v>
          </cell>
          <cell r="I20" t="str">
            <v>MRE485T01A0-IP-20</v>
          </cell>
          <cell r="J20" t="str">
            <v>RAAA-B40</v>
          </cell>
        </row>
        <row r="21">
          <cell r="A21" t="str">
            <v>AAA0000020</v>
          </cell>
          <cell r="B21" t="str">
            <v>AAA00</v>
          </cell>
          <cell r="C21" t="str">
            <v>CAR</v>
          </cell>
          <cell r="D21" t="str">
            <v>MRE</v>
          </cell>
          <cell r="E21" t="str">
            <v>TH02</v>
          </cell>
          <cell r="F21" t="str">
            <v>TH01000134</v>
          </cell>
          <cell r="G21" t="str">
            <v>MRE485T01A1</v>
          </cell>
          <cell r="H21" t="str">
            <v>CARTAO ELETRONICO</v>
          </cell>
          <cell r="I21" t="str">
            <v>MRE485T01A1-IP-55</v>
          </cell>
          <cell r="J21" t="str">
            <v>RAAA-B40</v>
          </cell>
        </row>
        <row r="22">
          <cell r="A22" t="str">
            <v>AAA0000021</v>
          </cell>
          <cell r="B22" t="str">
            <v>AAA00</v>
          </cell>
          <cell r="C22" t="str">
            <v>CAR</v>
          </cell>
          <cell r="D22" t="str">
            <v>MBE</v>
          </cell>
          <cell r="E22" t="str">
            <v>TH02</v>
          </cell>
          <cell r="F22" t="str">
            <v>TH01000135</v>
          </cell>
          <cell r="G22" t="str">
            <v>MBE485T01A0</v>
          </cell>
          <cell r="H22" t="str">
            <v>CARTAO ELETRONICO</v>
          </cell>
          <cell r="I22" t="str">
            <v>MBE485T01A0-IP-20</v>
          </cell>
          <cell r="J22" t="str">
            <v>RAAA-A01</v>
          </cell>
        </row>
        <row r="23">
          <cell r="A23" t="str">
            <v>AAA0000022</v>
          </cell>
          <cell r="B23" t="str">
            <v>AAA00</v>
          </cell>
          <cell r="C23" t="str">
            <v>CAR</v>
          </cell>
          <cell r="D23" t="str">
            <v>MCE</v>
          </cell>
          <cell r="E23" t="str">
            <v>TH02</v>
          </cell>
          <cell r="F23" t="str">
            <v>TH01000136</v>
          </cell>
          <cell r="G23" t="str">
            <v>MCE485T01A0</v>
          </cell>
          <cell r="H23" t="str">
            <v>CARTAO ELETRONICO</v>
          </cell>
          <cell r="I23" t="str">
            <v>MCE485T01A0-IP-20</v>
          </cell>
          <cell r="J23" t="str">
            <v>RAAA-A01</v>
          </cell>
        </row>
        <row r="24">
          <cell r="A24" t="str">
            <v>AAA0000023</v>
          </cell>
          <cell r="B24" t="str">
            <v>AAA00</v>
          </cell>
          <cell r="C24" t="str">
            <v>CAR</v>
          </cell>
          <cell r="D24" t="str">
            <v>MCS</v>
          </cell>
          <cell r="E24" t="str">
            <v>TH02</v>
          </cell>
          <cell r="F24" t="str">
            <v>TH01000137</v>
          </cell>
          <cell r="G24" t="str">
            <v>MCS485T01A0</v>
          </cell>
          <cell r="H24" t="str">
            <v>CARTAO ELETRONICO</v>
          </cell>
          <cell r="I24" t="str">
            <v>MCS485T01A0-RS-232&lt;-&gt;RS-485</v>
          </cell>
          <cell r="J24" t="str">
            <v>RAAA-A01</v>
          </cell>
        </row>
        <row r="25">
          <cell r="A25" t="str">
            <v>AAA0000024</v>
          </cell>
          <cell r="B25" t="str">
            <v>AAA00</v>
          </cell>
          <cell r="C25" t="str">
            <v>CAR</v>
          </cell>
          <cell r="D25" t="str">
            <v>MCS</v>
          </cell>
          <cell r="E25" t="str">
            <v>TH02</v>
          </cell>
          <cell r="F25" t="str">
            <v>TH01000138</v>
          </cell>
          <cell r="G25" t="str">
            <v>MCSMBRT01A0</v>
          </cell>
          <cell r="H25" t="str">
            <v>CARTAO ELETRONICO</v>
          </cell>
          <cell r="I25" t="str">
            <v>MCSMBRT01A0-RTU - RS-485</v>
          </cell>
          <cell r="J25" t="str">
            <v>RAAA-A01</v>
          </cell>
        </row>
        <row r="26">
          <cell r="A26" t="str">
            <v>AAA0000024</v>
          </cell>
          <cell r="B26" t="str">
            <v>AAA00</v>
          </cell>
          <cell r="C26" t="str">
            <v>PLA</v>
          </cell>
          <cell r="D26" t="str">
            <v>DFE</v>
          </cell>
          <cell r="E26" t="str">
            <v>TH28</v>
          </cell>
          <cell r="F26" t="str">
            <v>ATIVO</v>
          </cell>
          <cell r="G26" t="str">
            <v>DFE485T01A0</v>
          </cell>
          <cell r="H26" t="str">
            <v>PLACA DE CIRCUITO IMPRESSO</v>
          </cell>
          <cell r="I26" t="str">
            <v>PCI DFE485T01A@RACA.PCB</v>
          </cell>
          <cell r="J26" t="str">
            <v>RACA-A01</v>
          </cell>
        </row>
        <row r="27">
          <cell r="A27" t="str">
            <v>AAA0000025</v>
          </cell>
          <cell r="B27" t="str">
            <v>AAA00</v>
          </cell>
          <cell r="C27" t="str">
            <v>CAR</v>
          </cell>
          <cell r="D27" t="str">
            <v>MLP</v>
          </cell>
          <cell r="E27" t="str">
            <v>TH02</v>
          </cell>
          <cell r="F27" t="str">
            <v>TH01000139</v>
          </cell>
          <cell r="G27" t="str">
            <v>MLP485T01A0</v>
          </cell>
          <cell r="H27" t="str">
            <v>CARTAO ELETRONICO</v>
          </cell>
          <cell r="I27" t="str">
            <v>MLP485T01A0-125 ENDEREÇOS</v>
          </cell>
          <cell r="J27" t="str">
            <v>RAAA-A40</v>
          </cell>
        </row>
        <row r="28">
          <cell r="A28" t="str">
            <v>AAA0000026</v>
          </cell>
          <cell r="B28" t="str">
            <v>AAA00</v>
          </cell>
          <cell r="C28" t="str">
            <v>CAR</v>
          </cell>
          <cell r="D28" t="str">
            <v>FAE</v>
          </cell>
          <cell r="E28" t="str">
            <v>TH02</v>
          </cell>
          <cell r="F28" t="str">
            <v>TH01000140</v>
          </cell>
          <cell r="G28" t="str">
            <v>FAE485T01A0</v>
          </cell>
          <cell r="H28" t="str">
            <v>CARTAO ELETRONICO</v>
          </cell>
          <cell r="I28" t="str">
            <v xml:space="preserve">FAE485T01A0-5A - FONTESUP     </v>
          </cell>
          <cell r="J28" t="str">
            <v>RAAA-C40</v>
          </cell>
        </row>
        <row r="29">
          <cell r="A29" t="str">
            <v>AAA0000027</v>
          </cell>
          <cell r="B29" t="str">
            <v>AAA00</v>
          </cell>
          <cell r="C29" t="str">
            <v>CAR</v>
          </cell>
          <cell r="D29" t="str">
            <v>MRA</v>
          </cell>
          <cell r="E29" t="str">
            <v>TH02</v>
          </cell>
          <cell r="F29" t="str">
            <v>TH01000141</v>
          </cell>
          <cell r="G29" t="str">
            <v>MRA485T01A0</v>
          </cell>
          <cell r="H29" t="str">
            <v>CARTAO ELETRONICO</v>
          </cell>
          <cell r="I29" t="str">
            <v>MRA485T01A0-ENDER. SIGMA 485-E</v>
          </cell>
          <cell r="J29" t="str">
            <v>RAAA-A40</v>
          </cell>
        </row>
        <row r="30">
          <cell r="A30" t="str">
            <v>AAA0000028</v>
          </cell>
          <cell r="B30" t="str">
            <v>AAA00</v>
          </cell>
          <cell r="C30" t="str">
            <v>CAR</v>
          </cell>
          <cell r="D30" t="str">
            <v>MCF</v>
          </cell>
          <cell r="E30" t="str">
            <v>TH02</v>
          </cell>
          <cell r="F30" t="str">
            <v>TH01000142</v>
          </cell>
          <cell r="G30" t="str">
            <v>MCF485T01A0</v>
          </cell>
          <cell r="H30" t="str">
            <v>CARTAO ELETRONICO</v>
          </cell>
          <cell r="I30" t="str">
            <v xml:space="preserve">MCF485T01A0- IP55   </v>
          </cell>
          <cell r="J30">
            <v>0</v>
          </cell>
        </row>
        <row r="31">
          <cell r="A31" t="str">
            <v>AAA0000029</v>
          </cell>
          <cell r="B31" t="str">
            <v>AAA00</v>
          </cell>
          <cell r="C31" t="str">
            <v>CAR</v>
          </cell>
          <cell r="D31" t="str">
            <v>MSC</v>
          </cell>
          <cell r="E31" t="str">
            <v>TH02</v>
          </cell>
          <cell r="F31" t="str">
            <v>TH01000143</v>
          </cell>
          <cell r="G31" t="str">
            <v>MSC485T01A0</v>
          </cell>
          <cell r="H31" t="str">
            <v>CARTAO ELETRONICO</v>
          </cell>
          <cell r="I31" t="str">
            <v>MSC485T01A0-IP55 DE 4 A 20 MA</v>
          </cell>
          <cell r="J31">
            <v>0</v>
          </cell>
        </row>
        <row r="32">
          <cell r="A32" t="str">
            <v>AAA0000030</v>
          </cell>
          <cell r="B32" t="str">
            <v>AAA00</v>
          </cell>
          <cell r="C32" t="str">
            <v>CAR</v>
          </cell>
          <cell r="D32" t="str">
            <v>PAE</v>
          </cell>
          <cell r="E32" t="str">
            <v>TH02</v>
          </cell>
          <cell r="F32" t="str">
            <v>TH01000144</v>
          </cell>
          <cell r="G32" t="str">
            <v>PAE485T01A0</v>
          </cell>
          <cell r="H32" t="str">
            <v>CARTAO ELETRONICO</v>
          </cell>
          <cell r="I32" t="str">
            <v>IHM-PAE485T01A0</v>
          </cell>
          <cell r="J32" t="str">
            <v>RAAA-A01</v>
          </cell>
        </row>
        <row r="33">
          <cell r="A33" t="str">
            <v>AAA0000074</v>
          </cell>
          <cell r="B33" t="str">
            <v>AAA00</v>
          </cell>
          <cell r="C33" t="str">
            <v>REE</v>
          </cell>
          <cell r="D33">
            <v>0</v>
          </cell>
          <cell r="E33" t="str">
            <v>TH29</v>
          </cell>
          <cell r="F33" t="str">
            <v>ATIVO</v>
          </cell>
          <cell r="G33">
            <v>0</v>
          </cell>
          <cell r="H33" t="str">
            <v>REED SWITCH 14MM - METALTEX</v>
          </cell>
          <cell r="I33" t="str">
            <v>COD. ORD228VL - OKI</v>
          </cell>
          <cell r="J33">
            <v>0</v>
          </cell>
        </row>
        <row r="34">
          <cell r="A34" t="str">
            <v>TH01000001</v>
          </cell>
          <cell r="B34" t="str">
            <v>TH010</v>
          </cell>
          <cell r="C34" t="str">
            <v>ACI</v>
          </cell>
          <cell r="D34" t="str">
            <v>AME</v>
          </cell>
          <cell r="E34" t="str">
            <v>TH01</v>
          </cell>
          <cell r="F34" t="str">
            <v>ATIVO</v>
          </cell>
          <cell r="G34" t="str">
            <v>AME485T01A0</v>
          </cell>
          <cell r="H34" t="str">
            <v>ACIONADOR MANUAL ENDER. IP-20</v>
          </cell>
          <cell r="I34" t="str">
            <v>AME485T01A0-QUEBRE O VIDRO</v>
          </cell>
          <cell r="J34" t="str">
            <v>RAAA-C40</v>
          </cell>
        </row>
        <row r="35">
          <cell r="A35" t="str">
            <v>TH01000002</v>
          </cell>
          <cell r="B35" t="str">
            <v>TH010</v>
          </cell>
          <cell r="C35" t="str">
            <v>ACI</v>
          </cell>
          <cell r="D35" t="str">
            <v>AME</v>
          </cell>
          <cell r="E35" t="str">
            <v>TH01</v>
          </cell>
          <cell r="F35" t="str">
            <v>INATIVO</v>
          </cell>
          <cell r="G35" t="str">
            <v>AME485T02A0</v>
          </cell>
          <cell r="H35" t="str">
            <v>ACIONADOR MANUAL ENDER. IP-20</v>
          </cell>
          <cell r="I35" t="str">
            <v>AME485T02A0-APERTE AQUI</v>
          </cell>
          <cell r="J35" t="str">
            <v>RBCA-C40</v>
          </cell>
        </row>
        <row r="36">
          <cell r="A36" t="str">
            <v>TH01000003</v>
          </cell>
          <cell r="B36" t="str">
            <v>TH010</v>
          </cell>
          <cell r="C36" t="str">
            <v>ACI</v>
          </cell>
          <cell r="D36" t="str">
            <v>AME</v>
          </cell>
          <cell r="E36" t="str">
            <v>TH01</v>
          </cell>
          <cell r="F36" t="str">
            <v>ATIVO</v>
          </cell>
          <cell r="G36" t="str">
            <v>AME485T03A0</v>
          </cell>
          <cell r="H36" t="str">
            <v>ACIONADOR MANUAL ENDER. IP-20</v>
          </cell>
          <cell r="I36" t="str">
            <v>AME485T03A0-LEVANTE E APERTE AQUI</v>
          </cell>
          <cell r="J36" t="str">
            <v>RCAA-C40</v>
          </cell>
        </row>
        <row r="37">
          <cell r="A37" t="str">
            <v>TH01000004</v>
          </cell>
          <cell r="B37" t="str">
            <v>TH010</v>
          </cell>
          <cell r="C37" t="str">
            <v>ACI</v>
          </cell>
          <cell r="D37" t="str">
            <v>AME</v>
          </cell>
          <cell r="E37" t="str">
            <v>TH01</v>
          </cell>
          <cell r="F37" t="str">
            <v>INATIVO</v>
          </cell>
          <cell r="G37" t="str">
            <v>AME485T04A0</v>
          </cell>
          <cell r="H37" t="str">
            <v>ACIONADOR MANUAL ENDER. IP-55</v>
          </cell>
          <cell r="I37" t="str">
            <v>AME485T04A0-LEVANTE E APERTE AQUI</v>
          </cell>
          <cell r="J37" t="str">
            <v>RAAA-A40</v>
          </cell>
        </row>
        <row r="38">
          <cell r="A38" t="str">
            <v>TH01000005</v>
          </cell>
          <cell r="B38" t="str">
            <v>TH010</v>
          </cell>
          <cell r="C38" t="str">
            <v>ACI</v>
          </cell>
          <cell r="D38" t="str">
            <v>AME</v>
          </cell>
          <cell r="E38" t="str">
            <v>TH01</v>
          </cell>
          <cell r="F38">
            <v>0</v>
          </cell>
          <cell r="G38" t="str">
            <v>AME485T05A0</v>
          </cell>
          <cell r="H38" t="str">
            <v xml:space="preserve">ACIONADOR MANUAL ENDER.  IP-55 </v>
          </cell>
          <cell r="I38" t="str">
            <v>AME485T05A0-ANTI-EXPLOSÃO</v>
          </cell>
          <cell r="J38" t="str">
            <v>RAAA-A01</v>
          </cell>
        </row>
        <row r="39">
          <cell r="A39" t="str">
            <v>TH01000006</v>
          </cell>
          <cell r="B39" t="str">
            <v>TH010</v>
          </cell>
          <cell r="C39" t="str">
            <v>INT</v>
          </cell>
          <cell r="D39" t="str">
            <v>MDC</v>
          </cell>
          <cell r="E39" t="str">
            <v>TH01</v>
          </cell>
          <cell r="F39" t="str">
            <v>INATIVO</v>
          </cell>
          <cell r="G39" t="str">
            <v>MDC485T01A0</v>
          </cell>
          <cell r="H39" t="str">
            <v>INTERFACE END. P/ 1 PONTO CONV</v>
          </cell>
          <cell r="I39" t="str">
            <v>MDC485T01A0-CLASSE B - RESIN.</v>
          </cell>
          <cell r="J39" t="str">
            <v>RABA-C41</v>
          </cell>
        </row>
        <row r="40">
          <cell r="A40" t="str">
            <v>TH01000007</v>
          </cell>
          <cell r="B40" t="str">
            <v>TH010</v>
          </cell>
          <cell r="C40" t="str">
            <v>INT</v>
          </cell>
          <cell r="D40" t="str">
            <v>MCB</v>
          </cell>
          <cell r="E40" t="str">
            <v>TH01</v>
          </cell>
          <cell r="F40" t="str">
            <v>INATIVO</v>
          </cell>
          <cell r="G40" t="str">
            <v>MCB485T01A0</v>
          </cell>
          <cell r="H40" t="str">
            <v>INTERFACE END. P/ 2 ZONA CONV.</v>
          </cell>
          <cell r="I40" t="str">
            <v>MCB485T01A0-CLASSE B</v>
          </cell>
          <cell r="J40" t="str">
            <v>RAAA-C41</v>
          </cell>
        </row>
        <row r="41">
          <cell r="A41" t="str">
            <v>TH01000008</v>
          </cell>
          <cell r="B41" t="str">
            <v>TH010</v>
          </cell>
          <cell r="C41" t="str">
            <v>INT</v>
          </cell>
          <cell r="D41" t="str">
            <v>MCA</v>
          </cell>
          <cell r="E41" t="str">
            <v>TH01</v>
          </cell>
          <cell r="F41">
            <v>0</v>
          </cell>
          <cell r="G41" t="str">
            <v>MCA485T01A0</v>
          </cell>
          <cell r="H41" t="str">
            <v>INTERFACE END. P/ 2 ZONAS CONV</v>
          </cell>
          <cell r="I41" t="str">
            <v>MCA485T01A0-CLASSE A</v>
          </cell>
          <cell r="J41" t="str">
            <v>RAAA-E40</v>
          </cell>
        </row>
        <row r="42">
          <cell r="A42" t="str">
            <v>TH01000009</v>
          </cell>
          <cell r="B42" t="str">
            <v>TH010</v>
          </cell>
          <cell r="C42" t="str">
            <v>SIN</v>
          </cell>
          <cell r="D42" t="str">
            <v>SVE</v>
          </cell>
          <cell r="E42" t="str">
            <v>TH01</v>
          </cell>
          <cell r="F42" t="str">
            <v>ATIVO</v>
          </cell>
          <cell r="G42" t="str">
            <v>SVE485T01A0</v>
          </cell>
          <cell r="H42" t="str">
            <v>SINALIZADOR VISUAL ENDER.</v>
          </cell>
          <cell r="I42" t="str">
            <v>SVE485T01A0-IP-20 - LED</v>
          </cell>
          <cell r="J42" t="str">
            <v>RACA-C40</v>
          </cell>
        </row>
        <row r="43">
          <cell r="A43" t="str">
            <v>TH01000010</v>
          </cell>
          <cell r="B43" t="str">
            <v>TH010</v>
          </cell>
          <cell r="C43" t="str">
            <v>SIN</v>
          </cell>
          <cell r="D43" t="str">
            <v>SVE</v>
          </cell>
          <cell r="E43" t="str">
            <v>TH01</v>
          </cell>
          <cell r="F43" t="str">
            <v>ATIVO</v>
          </cell>
          <cell r="G43" t="str">
            <v>SVE485T02A0</v>
          </cell>
          <cell r="H43" t="str">
            <v>SINALIZADOR VISUAL ENDER.</v>
          </cell>
          <cell r="I43" t="str">
            <v>SVE485T02A0-IP-20 - XENON</v>
          </cell>
          <cell r="J43" t="str">
            <v>RACA-C40</v>
          </cell>
        </row>
        <row r="44">
          <cell r="A44" t="str">
            <v>TH01000011</v>
          </cell>
          <cell r="B44" t="str">
            <v>TH010</v>
          </cell>
          <cell r="C44" t="str">
            <v>SIN</v>
          </cell>
          <cell r="D44" t="str">
            <v>SAE</v>
          </cell>
          <cell r="E44" t="str">
            <v>TH01</v>
          </cell>
          <cell r="F44" t="str">
            <v>ATIVO</v>
          </cell>
          <cell r="G44" t="str">
            <v>SAE485T01A0</v>
          </cell>
          <cell r="H44" t="str">
            <v>SINALIZADOR SONORO ENDER.</v>
          </cell>
          <cell r="I44" t="str">
            <v>SAE485T01A0-IP-20 - 95dB</v>
          </cell>
          <cell r="J44" t="str">
            <v>RACA-C40</v>
          </cell>
        </row>
        <row r="45">
          <cell r="A45" t="str">
            <v>TH01000012</v>
          </cell>
          <cell r="B45" t="str">
            <v>TH010</v>
          </cell>
          <cell r="C45" t="str">
            <v>SIN</v>
          </cell>
          <cell r="D45" t="str">
            <v>SAV</v>
          </cell>
          <cell r="E45" t="str">
            <v>TH01</v>
          </cell>
          <cell r="F45" t="str">
            <v>INATIVO</v>
          </cell>
          <cell r="G45" t="str">
            <v>SAV485T01A0</v>
          </cell>
          <cell r="H45" t="str">
            <v>SINALIZADOR AUDIOVISUAL ENDER.</v>
          </cell>
          <cell r="I45" t="str">
            <v>SAV485T01A0-IP-20 - LED</v>
          </cell>
          <cell r="J45" t="str">
            <v>RACA-C40</v>
          </cell>
        </row>
        <row r="46">
          <cell r="A46" t="str">
            <v>TH01000013</v>
          </cell>
          <cell r="B46" t="str">
            <v>TH010</v>
          </cell>
          <cell r="C46" t="str">
            <v>SIN</v>
          </cell>
          <cell r="D46" t="str">
            <v>SAV</v>
          </cell>
          <cell r="E46" t="str">
            <v>TH01</v>
          </cell>
          <cell r="F46">
            <v>0</v>
          </cell>
          <cell r="G46" t="str">
            <v>SAV485T02A0</v>
          </cell>
          <cell r="H46" t="str">
            <v>SINALIZADOR AUDIOVISUAL ENDER.</v>
          </cell>
          <cell r="I46" t="str">
            <v>SAV485T02A0-IP-20 - XENON</v>
          </cell>
          <cell r="J46" t="str">
            <v>RACA-C40</v>
          </cell>
        </row>
        <row r="47">
          <cell r="A47" t="str">
            <v>TH01000014</v>
          </cell>
          <cell r="B47" t="str">
            <v>TH010</v>
          </cell>
          <cell r="C47" t="str">
            <v>SIN</v>
          </cell>
          <cell r="D47" t="str">
            <v>SVE</v>
          </cell>
          <cell r="E47" t="str">
            <v>TH01</v>
          </cell>
          <cell r="F47" t="str">
            <v>ATIVO</v>
          </cell>
          <cell r="G47" t="str">
            <v>SVE485T01A1</v>
          </cell>
          <cell r="H47" t="str">
            <v>SINALIZADOR VISUAL ENDER.</v>
          </cell>
          <cell r="I47" t="str">
            <v>SVE485T01A1-IP-55 - LED</v>
          </cell>
          <cell r="J47" t="str">
            <v>RACA-C40</v>
          </cell>
        </row>
        <row r="48">
          <cell r="A48" t="str">
            <v>TH01000015</v>
          </cell>
          <cell r="B48" t="str">
            <v>TH010</v>
          </cell>
          <cell r="C48" t="str">
            <v>SIN</v>
          </cell>
          <cell r="D48" t="str">
            <v>SVE</v>
          </cell>
          <cell r="E48" t="str">
            <v>TH01</v>
          </cell>
          <cell r="F48" t="str">
            <v>ATIVO</v>
          </cell>
          <cell r="G48" t="str">
            <v>SVE485T02A1</v>
          </cell>
          <cell r="H48" t="str">
            <v>SINALIZADOR VISUAL ENDER.</v>
          </cell>
          <cell r="I48" t="str">
            <v>SVE485T02A1-IP-55 - XENON</v>
          </cell>
          <cell r="J48" t="str">
            <v>RACA-C40</v>
          </cell>
        </row>
        <row r="49">
          <cell r="A49" t="str">
            <v>TH01000016</v>
          </cell>
          <cell r="B49" t="str">
            <v>TH010</v>
          </cell>
          <cell r="C49" t="str">
            <v>SIN</v>
          </cell>
          <cell r="D49" t="str">
            <v>SAE</v>
          </cell>
          <cell r="E49" t="str">
            <v>TH01</v>
          </cell>
          <cell r="F49" t="str">
            <v>ATIVO</v>
          </cell>
          <cell r="G49" t="str">
            <v>SAE485T01A1</v>
          </cell>
          <cell r="H49" t="str">
            <v>SINALIZADOR SONORO ENDER.</v>
          </cell>
          <cell r="I49" t="str">
            <v>SAE485T01A1-IP-55 - 95dB</v>
          </cell>
          <cell r="J49" t="str">
            <v>RACA-C40</v>
          </cell>
        </row>
        <row r="50">
          <cell r="A50" t="str">
            <v>TH01000017</v>
          </cell>
          <cell r="B50" t="str">
            <v>TH010</v>
          </cell>
          <cell r="C50" t="str">
            <v>SIN</v>
          </cell>
          <cell r="D50" t="str">
            <v>SAV</v>
          </cell>
          <cell r="E50" t="str">
            <v>TH01</v>
          </cell>
          <cell r="F50" t="str">
            <v>INATIVO</v>
          </cell>
          <cell r="G50" t="str">
            <v>SAV485T01A1</v>
          </cell>
          <cell r="H50" t="str">
            <v>SINALIZADOR AUDIOVISUAL ENDER.</v>
          </cell>
          <cell r="I50" t="str">
            <v>SAV485T01A1-IP-55 - LED</v>
          </cell>
          <cell r="J50" t="str">
            <v>RACA-C40</v>
          </cell>
        </row>
        <row r="51">
          <cell r="A51" t="str">
            <v>TH01000018</v>
          </cell>
          <cell r="B51" t="str">
            <v>TH010</v>
          </cell>
          <cell r="C51" t="str">
            <v>SIN</v>
          </cell>
          <cell r="D51" t="str">
            <v>SAV</v>
          </cell>
          <cell r="E51" t="str">
            <v>TH01</v>
          </cell>
          <cell r="F51">
            <v>0</v>
          </cell>
          <cell r="G51" t="str">
            <v>SAV485T02A1</v>
          </cell>
          <cell r="H51" t="str">
            <v>SINALIZADOR AUDIOVISUAL ENDER.</v>
          </cell>
          <cell r="I51" t="str">
            <v>SAV485T02A1-IP-55 - XENON</v>
          </cell>
          <cell r="J51" t="str">
            <v>RACA-C40</v>
          </cell>
        </row>
        <row r="52">
          <cell r="A52" t="str">
            <v>TH01000019</v>
          </cell>
          <cell r="B52" t="str">
            <v>TH010</v>
          </cell>
          <cell r="C52" t="str">
            <v>INT</v>
          </cell>
          <cell r="D52" t="str">
            <v>MRE</v>
          </cell>
          <cell r="E52" t="str">
            <v>TH01</v>
          </cell>
          <cell r="F52">
            <v>0</v>
          </cell>
          <cell r="G52" t="str">
            <v>MRE485T01A0</v>
          </cell>
          <cell r="H52" t="str">
            <v>INTERFACE END. P/ SINALIZ/COM.</v>
          </cell>
          <cell r="I52" t="str">
            <v>MRE485T01A0-IP-20</v>
          </cell>
          <cell r="J52" t="str">
            <v>RAAA-B40</v>
          </cell>
        </row>
        <row r="53">
          <cell r="A53" t="str">
            <v>TH01000020</v>
          </cell>
          <cell r="B53" t="str">
            <v>TH010</v>
          </cell>
          <cell r="C53" t="str">
            <v>INT</v>
          </cell>
          <cell r="D53" t="str">
            <v>MRE</v>
          </cell>
          <cell r="E53" t="str">
            <v>TH01</v>
          </cell>
          <cell r="F53" t="str">
            <v>ATIVO</v>
          </cell>
          <cell r="G53" t="str">
            <v>MRE485T01A1</v>
          </cell>
          <cell r="H53" t="str">
            <v>INTERFACE END. P/ SINALIZ/COM.</v>
          </cell>
          <cell r="I53" t="str">
            <v>MRE485T01A1-IP-55</v>
          </cell>
          <cell r="J53" t="str">
            <v>RAAA-B40</v>
          </cell>
        </row>
        <row r="54">
          <cell r="A54" t="str">
            <v>TH01000021</v>
          </cell>
          <cell r="B54" t="str">
            <v>TH010</v>
          </cell>
          <cell r="C54" t="str">
            <v>BLO</v>
          </cell>
          <cell r="D54" t="str">
            <v>MBE</v>
          </cell>
          <cell r="E54" t="str">
            <v>TH01</v>
          </cell>
          <cell r="F54">
            <v>0</v>
          </cell>
          <cell r="G54" t="str">
            <v>MBE485T01A0</v>
          </cell>
          <cell r="H54" t="str">
            <v>BLOQUEIO DE EXTINÇÃO ENDER.</v>
          </cell>
          <cell r="I54" t="str">
            <v>MBE485T01A0-IP-20 - C/BOTÃO</v>
          </cell>
          <cell r="J54" t="str">
            <v>RAAA-A01</v>
          </cell>
        </row>
        <row r="55">
          <cell r="A55" t="str">
            <v>TH01000022</v>
          </cell>
          <cell r="B55" t="str">
            <v>TH010</v>
          </cell>
          <cell r="C55" t="str">
            <v>COM</v>
          </cell>
          <cell r="D55" t="str">
            <v>MCE</v>
          </cell>
          <cell r="E55" t="str">
            <v>TH01</v>
          </cell>
          <cell r="F55">
            <v>0</v>
          </cell>
          <cell r="G55" t="str">
            <v>MCE485T01A0</v>
          </cell>
          <cell r="H55" t="str">
            <v>COMANDO DE EXTINÇÃO ENDER.</v>
          </cell>
          <cell r="I55" t="str">
            <v>MCE485T01A0IP-20</v>
          </cell>
          <cell r="J55" t="str">
            <v>RAAA-A01</v>
          </cell>
        </row>
        <row r="56">
          <cell r="A56" t="str">
            <v>TH01000023</v>
          </cell>
          <cell r="B56" t="str">
            <v>TH010</v>
          </cell>
          <cell r="C56" t="str">
            <v>INT</v>
          </cell>
          <cell r="D56" t="str">
            <v>MCS</v>
          </cell>
          <cell r="E56" t="str">
            <v>TH01</v>
          </cell>
          <cell r="F56">
            <v>0</v>
          </cell>
          <cell r="G56" t="str">
            <v>MCS485T01A0</v>
          </cell>
          <cell r="H56" t="str">
            <v>INTERFACE DE COMUNICAÇÃO RS-232&lt;--&gt;RS-485</v>
          </cell>
          <cell r="I56" t="str">
            <v>MCS485T01A0-RS-232&lt;-&gt;RS-485</v>
          </cell>
          <cell r="J56" t="str">
            <v>RAAA-A01</v>
          </cell>
        </row>
        <row r="57">
          <cell r="A57" t="str">
            <v>TH01000024</v>
          </cell>
          <cell r="B57" t="str">
            <v>TH010</v>
          </cell>
          <cell r="C57" t="str">
            <v>INT</v>
          </cell>
          <cell r="D57" t="str">
            <v>MCP</v>
          </cell>
          <cell r="E57" t="str">
            <v>TH01</v>
          </cell>
          <cell r="F57" t="str">
            <v>ATIVO</v>
          </cell>
          <cell r="G57" t="str">
            <v>MCP485T01A</v>
          </cell>
          <cell r="H57" t="str">
            <v>INTERFACE - COMUNICACAO MODBUS</v>
          </cell>
          <cell r="I57" t="str">
            <v>MCP485T01A0-MODBUS RTU RS-485</v>
          </cell>
          <cell r="J57" t="str">
            <v>RAAA-A01</v>
          </cell>
        </row>
        <row r="58">
          <cell r="A58" t="str">
            <v>TH01000025</v>
          </cell>
          <cell r="B58" t="str">
            <v>TH010</v>
          </cell>
          <cell r="C58" t="str">
            <v>MÓD</v>
          </cell>
          <cell r="D58" t="str">
            <v>MLP</v>
          </cell>
          <cell r="E58" t="str">
            <v>TH01</v>
          </cell>
          <cell r="F58" t="str">
            <v>ATIVO</v>
          </cell>
          <cell r="G58" t="str">
            <v>MLP485T01A0</v>
          </cell>
          <cell r="H58" t="str">
            <v>MÓDULO DE LOOP ENDER. SIGMA 485-E</v>
          </cell>
          <cell r="I58" t="str">
            <v>MLP485T01A0-125 ENDEREÇOS</v>
          </cell>
          <cell r="J58" t="str">
            <v>RAAA-A40</v>
          </cell>
        </row>
        <row r="59">
          <cell r="A59" t="str">
            <v>TH01000026</v>
          </cell>
          <cell r="B59" t="str">
            <v>TH010</v>
          </cell>
          <cell r="C59" t="str">
            <v>MÓD</v>
          </cell>
          <cell r="D59" t="str">
            <v>FAE</v>
          </cell>
          <cell r="E59" t="str">
            <v>TH01</v>
          </cell>
          <cell r="F59">
            <v>0</v>
          </cell>
          <cell r="G59" t="str">
            <v>FAE485T01A0</v>
          </cell>
          <cell r="H59" t="str">
            <v>MÓDULO DE FONTE AUX. SIGMA 485-E</v>
          </cell>
          <cell r="I59" t="str">
            <v>FAE485T01A0-5A</v>
          </cell>
          <cell r="J59" t="str">
            <v>RAAA-A40</v>
          </cell>
        </row>
        <row r="60">
          <cell r="A60" t="str">
            <v>TH01000027</v>
          </cell>
          <cell r="B60" t="str">
            <v>TH010</v>
          </cell>
          <cell r="C60" t="str">
            <v>PAI</v>
          </cell>
          <cell r="D60" t="str">
            <v>PAE</v>
          </cell>
          <cell r="E60" t="str">
            <v>TH01</v>
          </cell>
          <cell r="F60" t="str">
            <v>ATIVO</v>
          </cell>
          <cell r="G60" t="str">
            <v>PAE485T01A0</v>
          </cell>
          <cell r="H60" t="str">
            <v>PAINEL DE ALARME DE INCENDIO</v>
          </cell>
          <cell r="I60" t="str">
            <v xml:space="preserve">PAE485T01A0 - SIGMA 485-E. </v>
          </cell>
          <cell r="J60" t="str">
            <v>RAAA-A01</v>
          </cell>
        </row>
        <row r="61">
          <cell r="A61" t="str">
            <v>TH01000028</v>
          </cell>
          <cell r="B61" t="str">
            <v>TH010</v>
          </cell>
          <cell r="C61" t="str">
            <v>PAI</v>
          </cell>
          <cell r="D61" t="str">
            <v>MRA</v>
          </cell>
          <cell r="E61" t="str">
            <v>TH01</v>
          </cell>
          <cell r="F61">
            <v>0</v>
          </cell>
          <cell r="G61" t="str">
            <v>MRA485T01A0</v>
          </cell>
          <cell r="H61" t="str">
            <v>PAINEL REPETIDOR DE ALARMES</v>
          </cell>
          <cell r="I61" t="str">
            <v>MRA485T01A0-ENDER. SIGMA 485-E</v>
          </cell>
          <cell r="J61" t="str">
            <v>RAAA-A40</v>
          </cell>
        </row>
        <row r="62">
          <cell r="A62" t="str">
            <v>TH01000029</v>
          </cell>
          <cell r="B62" t="str">
            <v>TH010</v>
          </cell>
          <cell r="C62" t="str">
            <v>MOD</v>
          </cell>
          <cell r="D62" t="str">
            <v>MCF</v>
          </cell>
          <cell r="E62" t="str">
            <v>TH01</v>
          </cell>
          <cell r="F62" t="str">
            <v>ATIVO</v>
          </cell>
          <cell r="G62" t="str">
            <v>MCF485T01A0</v>
          </cell>
          <cell r="H62" t="str">
            <v xml:space="preserve">MOD. END. P/ CHAVE DE FLUXO  </v>
          </cell>
          <cell r="I62" t="str">
            <v xml:space="preserve">MCF485T01A0- IP55   </v>
          </cell>
          <cell r="J62">
            <v>0</v>
          </cell>
        </row>
        <row r="63">
          <cell r="A63" t="str">
            <v>TH01000030</v>
          </cell>
          <cell r="B63" t="str">
            <v>TH010</v>
          </cell>
          <cell r="C63" t="str">
            <v>MOD</v>
          </cell>
          <cell r="D63" t="str">
            <v>MSC</v>
          </cell>
          <cell r="E63" t="str">
            <v>TH01</v>
          </cell>
          <cell r="F63">
            <v>0</v>
          </cell>
          <cell r="G63" t="str">
            <v>MSC485T01A0</v>
          </cell>
          <cell r="H63" t="str">
            <v>MOD. SENS. DE CORR. DE 4-20 mA</v>
          </cell>
          <cell r="I63" t="str">
            <v>MCF485T01A0-IP55</v>
          </cell>
          <cell r="J63">
            <v>0</v>
          </cell>
        </row>
        <row r="64">
          <cell r="A64" t="str">
            <v>TH01000031</v>
          </cell>
          <cell r="B64" t="str">
            <v>TH010</v>
          </cell>
          <cell r="C64" t="str">
            <v>ACI</v>
          </cell>
          <cell r="D64" t="str">
            <v>AME</v>
          </cell>
          <cell r="E64" t="str">
            <v>TH01</v>
          </cell>
          <cell r="F64" t="str">
            <v>ATIVO</v>
          </cell>
          <cell r="G64" t="str">
            <v>AME485T01B0</v>
          </cell>
          <cell r="H64" t="str">
            <v>ACIONADOR MANUAL ENDER. IP-20</v>
          </cell>
          <cell r="I64" t="str">
            <v>AME485T01B0-QUEBRE O VIDRO</v>
          </cell>
          <cell r="J64" t="str">
            <v>RAAA-C40</v>
          </cell>
        </row>
        <row r="65">
          <cell r="A65" t="str">
            <v>TH01000032</v>
          </cell>
          <cell r="B65" t="str">
            <v>TH010</v>
          </cell>
          <cell r="C65" t="str">
            <v>ACI</v>
          </cell>
          <cell r="D65" t="str">
            <v>AME</v>
          </cell>
          <cell r="E65" t="str">
            <v>TH01</v>
          </cell>
          <cell r="F65" t="str">
            <v>INATIVO</v>
          </cell>
          <cell r="G65" t="str">
            <v>AME485T02B0</v>
          </cell>
          <cell r="H65" t="str">
            <v>ACIONADOR MANUAL ENDER. IP-20</v>
          </cell>
          <cell r="I65" t="str">
            <v>AME485T02B0-APERTE AQUI</v>
          </cell>
          <cell r="J65" t="str">
            <v>RBCA-C40</v>
          </cell>
        </row>
        <row r="66">
          <cell r="A66" t="str">
            <v>TH01000033</v>
          </cell>
          <cell r="B66" t="str">
            <v>TH010</v>
          </cell>
          <cell r="C66" t="str">
            <v>ACI</v>
          </cell>
          <cell r="D66" t="str">
            <v>AME</v>
          </cell>
          <cell r="E66" t="str">
            <v>TH01</v>
          </cell>
          <cell r="F66" t="str">
            <v>ATIVO</v>
          </cell>
          <cell r="G66" t="str">
            <v>AME485T03B0</v>
          </cell>
          <cell r="H66" t="str">
            <v>ACIONADOR MANUAL ENDER. IP-20</v>
          </cell>
          <cell r="I66" t="str">
            <v>AME485T03B0-LEVANTE E APERTE AQUI</v>
          </cell>
          <cell r="J66" t="str">
            <v>RCAA-C40</v>
          </cell>
        </row>
        <row r="67">
          <cell r="A67" t="str">
            <v>TH01000034</v>
          </cell>
          <cell r="B67" t="str">
            <v>TH010</v>
          </cell>
          <cell r="C67" t="str">
            <v>ACI</v>
          </cell>
          <cell r="D67" t="str">
            <v>AME</v>
          </cell>
          <cell r="E67" t="str">
            <v>TH01</v>
          </cell>
          <cell r="F67" t="str">
            <v>INATIVO</v>
          </cell>
          <cell r="G67" t="str">
            <v>AME485T04B0</v>
          </cell>
          <cell r="H67" t="str">
            <v>ACIONADOR MANUAL ENDER. IP-55</v>
          </cell>
          <cell r="I67" t="str">
            <v>AME485T04B0-LEVANTE E APERTE AQUI</v>
          </cell>
          <cell r="J67" t="str">
            <v>RAAA-A40</v>
          </cell>
        </row>
        <row r="68">
          <cell r="A68" t="str">
            <v>TH01000035</v>
          </cell>
          <cell r="B68" t="str">
            <v>TH010</v>
          </cell>
          <cell r="C68" t="str">
            <v>ACI</v>
          </cell>
          <cell r="D68" t="str">
            <v>AME</v>
          </cell>
          <cell r="E68" t="str">
            <v>TH01</v>
          </cell>
          <cell r="F68">
            <v>0</v>
          </cell>
          <cell r="G68" t="str">
            <v>AME485T05B0</v>
          </cell>
          <cell r="H68" t="str">
            <v xml:space="preserve">ACIONADOR MANUAL ENDER.  IP-55 </v>
          </cell>
          <cell r="I68" t="str">
            <v>AME485T05B0-ANTI-EXPLOSÃO</v>
          </cell>
          <cell r="J68" t="str">
            <v>RAAA-A01</v>
          </cell>
        </row>
        <row r="69">
          <cell r="A69" t="str">
            <v>TH01000036</v>
          </cell>
          <cell r="B69" t="str">
            <v>TH010</v>
          </cell>
          <cell r="C69" t="str">
            <v>INT</v>
          </cell>
          <cell r="D69" t="str">
            <v>MDC</v>
          </cell>
          <cell r="E69" t="str">
            <v>TH01</v>
          </cell>
          <cell r="F69" t="str">
            <v>INATIVO</v>
          </cell>
          <cell r="G69" t="str">
            <v>MDC485T01B0</v>
          </cell>
          <cell r="H69" t="str">
            <v>INTERFACE END. P/ 1 PONTO CONV</v>
          </cell>
          <cell r="I69" t="str">
            <v>MDC485T01B0-CLASSE B - RESIN.</v>
          </cell>
          <cell r="J69" t="str">
            <v>RABA-C41</v>
          </cell>
        </row>
        <row r="70">
          <cell r="A70" t="str">
            <v>TH01000037</v>
          </cell>
          <cell r="B70" t="str">
            <v>TH010</v>
          </cell>
          <cell r="C70" t="str">
            <v>INT</v>
          </cell>
          <cell r="D70" t="str">
            <v>MCB</v>
          </cell>
          <cell r="E70" t="str">
            <v>TH01</v>
          </cell>
          <cell r="F70" t="str">
            <v>INATIVO</v>
          </cell>
          <cell r="G70" t="str">
            <v>MCB485T01B0</v>
          </cell>
          <cell r="H70" t="str">
            <v>INTERFACE END. P/ 2 ZONA CONV.</v>
          </cell>
          <cell r="I70" t="str">
            <v>MCB485T01B0-CLASSE B</v>
          </cell>
          <cell r="J70" t="str">
            <v>RAAA-C41</v>
          </cell>
        </row>
        <row r="71">
          <cell r="A71" t="str">
            <v>TH01000038</v>
          </cell>
          <cell r="B71" t="str">
            <v>TH010</v>
          </cell>
          <cell r="C71" t="str">
            <v>INT</v>
          </cell>
          <cell r="D71" t="str">
            <v>MCA</v>
          </cell>
          <cell r="E71" t="str">
            <v>TH01</v>
          </cell>
          <cell r="F71" t="str">
            <v>ATIVO</v>
          </cell>
          <cell r="G71" t="str">
            <v>MCA485T01B0</v>
          </cell>
          <cell r="H71" t="str">
            <v>INTERFACE END. P/ 2 ZONAS CONV</v>
          </cell>
          <cell r="I71" t="str">
            <v>MCA485T01B0-CLASSE A</v>
          </cell>
          <cell r="J71" t="str">
            <v>RAAA-E40</v>
          </cell>
        </row>
        <row r="72">
          <cell r="A72" t="str">
            <v>TH01000039</v>
          </cell>
          <cell r="B72" t="str">
            <v>TH010</v>
          </cell>
          <cell r="C72" t="str">
            <v>SIN</v>
          </cell>
          <cell r="D72" t="str">
            <v>SVE</v>
          </cell>
          <cell r="E72" t="str">
            <v>TH01</v>
          </cell>
          <cell r="F72" t="str">
            <v>ATIVO</v>
          </cell>
          <cell r="G72" t="str">
            <v>SVE485T01B0</v>
          </cell>
          <cell r="H72" t="str">
            <v>SINALIZADOR VISUAL ENDER.</v>
          </cell>
          <cell r="I72" t="str">
            <v>SVE485T01B0-IP-20 - LED</v>
          </cell>
          <cell r="J72" t="str">
            <v>RACA-C40</v>
          </cell>
        </row>
        <row r="73">
          <cell r="A73" t="str">
            <v>TH01000040</v>
          </cell>
          <cell r="B73" t="str">
            <v>TH010</v>
          </cell>
          <cell r="C73" t="str">
            <v>SIN</v>
          </cell>
          <cell r="D73" t="str">
            <v>SVE</v>
          </cell>
          <cell r="E73" t="str">
            <v>TH01</v>
          </cell>
          <cell r="F73" t="str">
            <v>ATIVO</v>
          </cell>
          <cell r="G73" t="str">
            <v>SVE485T02B0</v>
          </cell>
          <cell r="H73" t="str">
            <v>SINALIZADOR VISUAL ENDER.</v>
          </cell>
          <cell r="I73" t="str">
            <v>SVE485T02B0-IP-20 - XENON</v>
          </cell>
          <cell r="J73" t="str">
            <v>RACA-C40</v>
          </cell>
        </row>
        <row r="74">
          <cell r="A74" t="str">
            <v>TH01000041</v>
          </cell>
          <cell r="B74" t="str">
            <v>TH010</v>
          </cell>
          <cell r="C74" t="str">
            <v>SIN</v>
          </cell>
          <cell r="D74" t="str">
            <v>SAE</v>
          </cell>
          <cell r="E74" t="str">
            <v>TH01</v>
          </cell>
          <cell r="F74" t="str">
            <v>ATIVO</v>
          </cell>
          <cell r="G74" t="str">
            <v>SAE485T01B0</v>
          </cell>
          <cell r="H74" t="str">
            <v>SINALIZADOR SONORO ENDER.</v>
          </cell>
          <cell r="I74" t="str">
            <v>SAE485T01B0-IP-20 - 95dB</v>
          </cell>
          <cell r="J74" t="str">
            <v>RACA-C40</v>
          </cell>
        </row>
        <row r="75">
          <cell r="A75" t="str">
            <v>TH01000042</v>
          </cell>
          <cell r="B75" t="str">
            <v>TH010</v>
          </cell>
          <cell r="C75" t="str">
            <v>SIN</v>
          </cell>
          <cell r="D75" t="str">
            <v>SAV</v>
          </cell>
          <cell r="E75" t="str">
            <v>TH01</v>
          </cell>
          <cell r="F75" t="str">
            <v>ATIVO</v>
          </cell>
          <cell r="G75" t="str">
            <v>SAV485T01B0</v>
          </cell>
          <cell r="H75" t="str">
            <v>SINALIZADOR AUDIOVISUAL ENDER.</v>
          </cell>
          <cell r="I75" t="str">
            <v>SAV485T01B0-IP-20 - LED</v>
          </cell>
          <cell r="J75" t="str">
            <v>RACA-C40</v>
          </cell>
        </row>
        <row r="76">
          <cell r="A76" t="str">
            <v>TH01000043</v>
          </cell>
          <cell r="B76" t="str">
            <v>TH010</v>
          </cell>
          <cell r="C76" t="str">
            <v>SIN</v>
          </cell>
          <cell r="D76" t="str">
            <v>SAV</v>
          </cell>
          <cell r="E76" t="str">
            <v>TH01</v>
          </cell>
          <cell r="F76">
            <v>0</v>
          </cell>
          <cell r="G76" t="str">
            <v>SAV485T02B0</v>
          </cell>
          <cell r="H76" t="str">
            <v>SINALIZADOR AUDIOVISUAL ENDER.</v>
          </cell>
          <cell r="I76" t="str">
            <v>SAV485T02B0-IP-20 - XENON</v>
          </cell>
          <cell r="J76" t="str">
            <v>RACA-C40</v>
          </cell>
        </row>
        <row r="77">
          <cell r="A77" t="str">
            <v>TH01000044</v>
          </cell>
          <cell r="B77" t="str">
            <v>TH010</v>
          </cell>
          <cell r="C77" t="str">
            <v>SIN</v>
          </cell>
          <cell r="D77" t="str">
            <v>SVE</v>
          </cell>
          <cell r="E77" t="str">
            <v>TH01</v>
          </cell>
          <cell r="F77" t="str">
            <v>ATIVO</v>
          </cell>
          <cell r="G77" t="str">
            <v>SVE485T01B1</v>
          </cell>
          <cell r="H77" t="str">
            <v>SINALIZADOR VISUAL ENDER.</v>
          </cell>
          <cell r="I77" t="str">
            <v>SVE485T01B1-IP-55 - LED</v>
          </cell>
          <cell r="J77" t="str">
            <v>RACA-C40</v>
          </cell>
        </row>
        <row r="78">
          <cell r="A78" t="str">
            <v>TH01000045</v>
          </cell>
          <cell r="B78" t="str">
            <v>TH010</v>
          </cell>
          <cell r="C78" t="str">
            <v>SIN</v>
          </cell>
          <cell r="D78" t="str">
            <v>SVE</v>
          </cell>
          <cell r="E78" t="str">
            <v>TH01</v>
          </cell>
          <cell r="F78" t="str">
            <v>ATIVO</v>
          </cell>
          <cell r="G78" t="str">
            <v>SVE485T02B1</v>
          </cell>
          <cell r="H78" t="str">
            <v>SINALIZADOR VISUAL ENDER.</v>
          </cell>
          <cell r="I78" t="str">
            <v>SVE485T02B1-IP-55 - XENON</v>
          </cell>
          <cell r="J78" t="str">
            <v>RACA-C40</v>
          </cell>
        </row>
        <row r="79">
          <cell r="A79" t="str">
            <v>TH01000046</v>
          </cell>
          <cell r="B79" t="str">
            <v>TH010</v>
          </cell>
          <cell r="C79" t="str">
            <v>SIN</v>
          </cell>
          <cell r="D79" t="str">
            <v>SAE</v>
          </cell>
          <cell r="E79" t="str">
            <v>TH01</v>
          </cell>
          <cell r="F79" t="str">
            <v>ATIVO</v>
          </cell>
          <cell r="G79" t="str">
            <v>SAE485T01B1</v>
          </cell>
          <cell r="H79" t="str">
            <v>SINALIZADOR SONORO ENDER.</v>
          </cell>
          <cell r="I79" t="str">
            <v>SAE485T01B1-IP-55 - 95dB</v>
          </cell>
          <cell r="J79" t="str">
            <v>RACA-C40</v>
          </cell>
        </row>
        <row r="80">
          <cell r="A80" t="str">
            <v>TH01000047</v>
          </cell>
          <cell r="B80" t="str">
            <v>TH010</v>
          </cell>
          <cell r="C80" t="str">
            <v>SIN</v>
          </cell>
          <cell r="D80" t="str">
            <v>SAV</v>
          </cell>
          <cell r="E80" t="str">
            <v>TH01</v>
          </cell>
          <cell r="F80" t="str">
            <v>ATIVO</v>
          </cell>
          <cell r="G80" t="str">
            <v>SAV485T01B1</v>
          </cell>
          <cell r="H80" t="str">
            <v>SINALIZADOR AUDIOVISUAL ENDER.</v>
          </cell>
          <cell r="I80" t="str">
            <v>SAV485T01B1-IP-55 - LED</v>
          </cell>
          <cell r="J80" t="str">
            <v>RACA-C40</v>
          </cell>
        </row>
        <row r="81">
          <cell r="A81" t="str">
            <v>TH01000048</v>
          </cell>
          <cell r="B81" t="str">
            <v>TH010</v>
          </cell>
          <cell r="C81" t="str">
            <v>SIN</v>
          </cell>
          <cell r="D81" t="str">
            <v>SAV</v>
          </cell>
          <cell r="E81" t="str">
            <v>TH01</v>
          </cell>
          <cell r="F81">
            <v>0</v>
          </cell>
          <cell r="G81" t="str">
            <v>SAV485T02B1</v>
          </cell>
          <cell r="H81" t="str">
            <v>SINALIZADOR AUDIOVISUAL ENDER.</v>
          </cell>
          <cell r="I81" t="str">
            <v>SAV485T02B1-IP-55 - XENON</v>
          </cell>
          <cell r="J81" t="str">
            <v>RACA-C40</v>
          </cell>
        </row>
        <row r="82">
          <cell r="A82" t="str">
            <v>TH01000049</v>
          </cell>
          <cell r="B82" t="str">
            <v>TH010</v>
          </cell>
          <cell r="C82" t="str">
            <v>INT</v>
          </cell>
          <cell r="D82" t="str">
            <v>MRE</v>
          </cell>
          <cell r="E82" t="str">
            <v>TH01</v>
          </cell>
          <cell r="F82" t="str">
            <v>ATIVO</v>
          </cell>
          <cell r="G82" t="str">
            <v>MRE485T01B0</v>
          </cell>
          <cell r="H82" t="str">
            <v>INTERFACE END. P/ SINALIZ/COM.</v>
          </cell>
          <cell r="I82" t="str">
            <v>MRE485T01B0-IP-20</v>
          </cell>
          <cell r="J82" t="str">
            <v>RAAA-B40</v>
          </cell>
        </row>
        <row r="83">
          <cell r="A83" t="str">
            <v>TH01000050</v>
          </cell>
          <cell r="B83" t="str">
            <v>TH010</v>
          </cell>
          <cell r="C83" t="str">
            <v>INT</v>
          </cell>
          <cell r="D83" t="str">
            <v>MRE</v>
          </cell>
          <cell r="E83" t="str">
            <v>TH01</v>
          </cell>
          <cell r="F83" t="str">
            <v>ATIVO</v>
          </cell>
          <cell r="G83" t="str">
            <v>MRE485T01B1</v>
          </cell>
          <cell r="H83" t="str">
            <v>INTERFACE END. P/ SINALIZ/COM.</v>
          </cell>
          <cell r="I83" t="str">
            <v>MRE485T01B1-IP-55</v>
          </cell>
          <cell r="J83" t="str">
            <v>RAAA-B40</v>
          </cell>
        </row>
        <row r="84">
          <cell r="A84" t="str">
            <v>TH01000051</v>
          </cell>
          <cell r="B84" t="str">
            <v>TH010</v>
          </cell>
          <cell r="C84" t="str">
            <v>INT</v>
          </cell>
          <cell r="D84" t="str">
            <v>MCS</v>
          </cell>
          <cell r="E84" t="str">
            <v>TH01</v>
          </cell>
          <cell r="F84">
            <v>0</v>
          </cell>
          <cell r="G84" t="str">
            <v>MCS485T01B0</v>
          </cell>
          <cell r="H84" t="str">
            <v>INTERFACE DE COMUNICAÇÃO RS-232&lt;--&gt;RS-485</v>
          </cell>
          <cell r="I84" t="str">
            <v>MCS485T01B0-RS-232&lt;-&gt;RS-485</v>
          </cell>
          <cell r="J84" t="str">
            <v>RAAA-A01</v>
          </cell>
        </row>
        <row r="85">
          <cell r="A85" t="str">
            <v>TH01000052</v>
          </cell>
          <cell r="B85" t="str">
            <v>TH010</v>
          </cell>
          <cell r="C85" t="str">
            <v>INT</v>
          </cell>
          <cell r="D85" t="str">
            <v>MCS</v>
          </cell>
          <cell r="E85" t="str">
            <v>TH01</v>
          </cell>
          <cell r="F85">
            <v>0</v>
          </cell>
          <cell r="G85" t="str">
            <v>MCSMBRT01B0</v>
          </cell>
          <cell r="H85" t="str">
            <v>INTERFACE DE COMUNICAÇÃO MODBUS RTU-</v>
          </cell>
          <cell r="I85" t="str">
            <v>MCSMBRT01B0-RTU - RS-485</v>
          </cell>
          <cell r="J85" t="str">
            <v>RAAA-A01</v>
          </cell>
        </row>
        <row r="86">
          <cell r="A86" t="str">
            <v>TH01000053</v>
          </cell>
          <cell r="B86" t="str">
            <v>TH010</v>
          </cell>
          <cell r="C86" t="str">
            <v>MÓD</v>
          </cell>
          <cell r="D86" t="str">
            <v>FAE</v>
          </cell>
          <cell r="E86" t="str">
            <v>TH01</v>
          </cell>
          <cell r="F86">
            <v>0</v>
          </cell>
          <cell r="G86" t="str">
            <v>FAE485T01B0</v>
          </cell>
          <cell r="H86" t="str">
            <v>MÓDULO DE FONTE AUX. SIGMA 485-E</v>
          </cell>
          <cell r="I86" t="str">
            <v>FAE485T01A-5A</v>
          </cell>
          <cell r="J86" t="str">
            <v>RAAA-A40</v>
          </cell>
        </row>
        <row r="87">
          <cell r="A87" t="str">
            <v>TH01000054</v>
          </cell>
          <cell r="B87" t="str">
            <v>TH010</v>
          </cell>
          <cell r="C87" t="str">
            <v>PAI</v>
          </cell>
          <cell r="D87" t="str">
            <v>PAE</v>
          </cell>
          <cell r="E87" t="str">
            <v>TH01</v>
          </cell>
          <cell r="F87" t="str">
            <v>INATIVO</v>
          </cell>
          <cell r="G87" t="str">
            <v>PAE485T01B0</v>
          </cell>
          <cell r="H87" t="str">
            <v>PAINEL DE ALARME DE INCENDIO</v>
          </cell>
          <cell r="I87" t="str">
            <v xml:space="preserve">PAE485T01B0 - SAFIRA L-125. </v>
          </cell>
          <cell r="J87" t="str">
            <v>RAAA-A01</v>
          </cell>
        </row>
        <row r="88">
          <cell r="A88" t="str">
            <v>TH01000055</v>
          </cell>
          <cell r="B88" t="str">
            <v>TH010</v>
          </cell>
          <cell r="C88" t="str">
            <v>PAI</v>
          </cell>
          <cell r="D88" t="str">
            <v>MRA</v>
          </cell>
          <cell r="E88" t="str">
            <v>TH01</v>
          </cell>
          <cell r="F88">
            <v>0</v>
          </cell>
          <cell r="G88" t="str">
            <v>MRA485T01B0</v>
          </cell>
          <cell r="H88" t="str">
            <v>PAINEL REPETIDOR DE ALARMES</v>
          </cell>
          <cell r="I88" t="str">
            <v xml:space="preserve">MRA485T01B0-ENDER. SAFIRA L-125. </v>
          </cell>
          <cell r="J88" t="str">
            <v>RAAA-A40</v>
          </cell>
        </row>
        <row r="89">
          <cell r="A89" t="str">
            <v>TH01000056</v>
          </cell>
          <cell r="B89" t="str">
            <v>TH010</v>
          </cell>
          <cell r="C89" t="str">
            <v>PAI</v>
          </cell>
          <cell r="D89" t="str">
            <v>PAE</v>
          </cell>
          <cell r="E89" t="str">
            <v>TH01</v>
          </cell>
          <cell r="F89" t="str">
            <v>ATIVO</v>
          </cell>
          <cell r="G89" t="str">
            <v>PAE485T02B1</v>
          </cell>
          <cell r="H89" t="str">
            <v>PAINEL DE ALARME DE INCENDIO</v>
          </cell>
          <cell r="I89" t="str">
            <v xml:space="preserve">PAE485T02B1 - SAFIRA 485. </v>
          </cell>
          <cell r="J89" t="str">
            <v>RAAA-A01</v>
          </cell>
        </row>
        <row r="90">
          <cell r="A90" t="str">
            <v>TH01000057</v>
          </cell>
          <cell r="B90" t="str">
            <v>TH010</v>
          </cell>
          <cell r="C90" t="str">
            <v>PAI</v>
          </cell>
          <cell r="D90" t="str">
            <v>PAE</v>
          </cell>
          <cell r="E90" t="str">
            <v>TH01</v>
          </cell>
          <cell r="F90" t="str">
            <v>ATIVO</v>
          </cell>
          <cell r="G90" t="str">
            <v>PAE485T02B2</v>
          </cell>
          <cell r="H90" t="str">
            <v>PAINEL DE ALARME DE INCENDIO</v>
          </cell>
          <cell r="I90" t="str">
            <v xml:space="preserve">PAE485T02B2 - SAFIRA 485. </v>
          </cell>
          <cell r="J90" t="str">
            <v>RAAA-A01</v>
          </cell>
        </row>
        <row r="91">
          <cell r="A91" t="str">
            <v>TH01000058</v>
          </cell>
          <cell r="B91" t="str">
            <v>TH010</v>
          </cell>
          <cell r="C91" t="str">
            <v>PAI</v>
          </cell>
          <cell r="D91" t="str">
            <v>PAE</v>
          </cell>
          <cell r="E91" t="str">
            <v>TH01</v>
          </cell>
          <cell r="F91" t="str">
            <v>ATIVO</v>
          </cell>
          <cell r="G91" t="str">
            <v>PAE485T02B3</v>
          </cell>
          <cell r="H91" t="str">
            <v>PAINEL DE ALARME DE INCENDIO</v>
          </cell>
          <cell r="I91" t="str">
            <v xml:space="preserve">PAE485T02B3 - SAFIRA 485. </v>
          </cell>
          <cell r="J91" t="str">
            <v>RAAA-A01</v>
          </cell>
        </row>
        <row r="92">
          <cell r="A92" t="str">
            <v>TH01000059</v>
          </cell>
          <cell r="B92" t="str">
            <v>TH010</v>
          </cell>
          <cell r="C92" t="str">
            <v>PAI</v>
          </cell>
          <cell r="D92" t="str">
            <v>PAE</v>
          </cell>
          <cell r="E92" t="str">
            <v>TH01</v>
          </cell>
          <cell r="F92" t="str">
            <v>ATIVO</v>
          </cell>
          <cell r="G92" t="str">
            <v>PAE485T02B4</v>
          </cell>
          <cell r="H92" t="str">
            <v>PAINEL DE ALARME DE INCENDIO</v>
          </cell>
          <cell r="I92" t="str">
            <v xml:space="preserve">PAE485T02B4 - SAFIRA 485. </v>
          </cell>
          <cell r="J92" t="str">
            <v>RAAA-A01</v>
          </cell>
        </row>
        <row r="93">
          <cell r="A93" t="str">
            <v>TH01000060</v>
          </cell>
          <cell r="B93" t="str">
            <v>TH010</v>
          </cell>
          <cell r="C93" t="str">
            <v>PAI</v>
          </cell>
          <cell r="D93" t="str">
            <v>PAE</v>
          </cell>
          <cell r="E93" t="str">
            <v>TH01</v>
          </cell>
          <cell r="F93" t="str">
            <v>INATIVO</v>
          </cell>
          <cell r="G93" t="str">
            <v>PAE485T03B0</v>
          </cell>
          <cell r="H93" t="str">
            <v>PAINEL DE ALARME DE INCENDIO</v>
          </cell>
          <cell r="I93" t="str">
            <v xml:space="preserve">PAE485T03B0 - SAFIRA III . </v>
          </cell>
          <cell r="J93" t="str">
            <v>RAAA-A01</v>
          </cell>
        </row>
        <row r="94">
          <cell r="A94" t="str">
            <v>TH01000061</v>
          </cell>
          <cell r="B94" t="str">
            <v>TH010</v>
          </cell>
          <cell r="C94" t="str">
            <v>ACI</v>
          </cell>
          <cell r="D94" t="str">
            <v>AME</v>
          </cell>
          <cell r="E94" t="str">
            <v>TH01</v>
          </cell>
          <cell r="F94">
            <v>0</v>
          </cell>
          <cell r="G94" t="str">
            <v>AMEDIPT01A0</v>
          </cell>
          <cell r="H94" t="str">
            <v>ACIONADOR MANUAL ENDER. IP-20</v>
          </cell>
          <cell r="I94" t="str">
            <v>AMEDIPT01A0-QUEBRE O VIDRO</v>
          </cell>
          <cell r="J94" t="str">
            <v>RAAA-A01</v>
          </cell>
        </row>
        <row r="95">
          <cell r="A95" t="str">
            <v>TH01000062</v>
          </cell>
          <cell r="B95" t="str">
            <v>TH010</v>
          </cell>
          <cell r="C95" t="str">
            <v>ACI</v>
          </cell>
          <cell r="D95" t="str">
            <v>AME</v>
          </cell>
          <cell r="E95" t="str">
            <v>TH01</v>
          </cell>
          <cell r="F95">
            <v>0</v>
          </cell>
          <cell r="G95" t="str">
            <v>AMEDIPT02A0</v>
          </cell>
          <cell r="H95" t="str">
            <v>ACIONADOR MANUAL ENDER. IP-20</v>
          </cell>
          <cell r="I95" t="str">
            <v>AMEDIPT02A0-APERTE AQUI</v>
          </cell>
          <cell r="J95" t="str">
            <v>RAAA-A01</v>
          </cell>
        </row>
        <row r="96">
          <cell r="A96" t="str">
            <v>TH01000063</v>
          </cell>
          <cell r="B96" t="str">
            <v>TH010</v>
          </cell>
          <cell r="C96" t="str">
            <v>ACI</v>
          </cell>
          <cell r="D96" t="str">
            <v>AME</v>
          </cell>
          <cell r="E96" t="str">
            <v>TH01</v>
          </cell>
          <cell r="F96">
            <v>0</v>
          </cell>
          <cell r="G96" t="str">
            <v>AMEDIPT03A0</v>
          </cell>
          <cell r="H96" t="str">
            <v>ACIONADOR MANUAL ENDER. IP-20</v>
          </cell>
          <cell r="I96" t="str">
            <v>AMEDIPT03A0-LEVANTE E APERTE AQUI</v>
          </cell>
          <cell r="J96" t="str">
            <v>RAAA-A01</v>
          </cell>
        </row>
        <row r="97">
          <cell r="A97" t="str">
            <v>TH01000064</v>
          </cell>
          <cell r="B97" t="str">
            <v>TH010</v>
          </cell>
          <cell r="C97" t="str">
            <v>ACI</v>
          </cell>
          <cell r="D97" t="str">
            <v>AME</v>
          </cell>
          <cell r="E97" t="str">
            <v>TH01</v>
          </cell>
          <cell r="F97">
            <v>0</v>
          </cell>
          <cell r="G97" t="str">
            <v>AMEDIPT04A0</v>
          </cell>
          <cell r="H97" t="str">
            <v>ACIONADOR MANUAL ENDER. IP-55</v>
          </cell>
          <cell r="I97" t="str">
            <v>AMEDIPT04A0-LEVANTE E APERTE AQUI</v>
          </cell>
          <cell r="J97" t="str">
            <v>RAAA-A01</v>
          </cell>
        </row>
        <row r="98">
          <cell r="A98" t="str">
            <v>TH01000065</v>
          </cell>
          <cell r="B98" t="str">
            <v>TH010</v>
          </cell>
          <cell r="C98" t="str">
            <v>ACI</v>
          </cell>
          <cell r="D98" t="str">
            <v>AME</v>
          </cell>
          <cell r="E98" t="str">
            <v>TH01</v>
          </cell>
          <cell r="F98">
            <v>0</v>
          </cell>
          <cell r="G98" t="str">
            <v>AMEDIPT05A0</v>
          </cell>
          <cell r="H98" t="str">
            <v xml:space="preserve">ACIONADOR MANUAL ENDER.  IP-55 </v>
          </cell>
          <cell r="I98" t="str">
            <v>AMEDIPT05A0-ANTI-EXPLOSÃO</v>
          </cell>
          <cell r="J98" t="str">
            <v>RAAA-A01</v>
          </cell>
        </row>
        <row r="99">
          <cell r="A99" t="str">
            <v>TH01000066</v>
          </cell>
          <cell r="B99" t="str">
            <v>TH010</v>
          </cell>
          <cell r="C99" t="str">
            <v>INT</v>
          </cell>
          <cell r="D99" t="str">
            <v>MDC</v>
          </cell>
          <cell r="E99" t="str">
            <v>TH01</v>
          </cell>
          <cell r="F99">
            <v>0</v>
          </cell>
          <cell r="G99" t="str">
            <v>MDCDIPT01A0</v>
          </cell>
          <cell r="H99" t="str">
            <v>INTERFACE END. P/ 1 PONTO CONV</v>
          </cell>
          <cell r="I99" t="str">
            <v>MDCDIPT01A0-CLASSE B - RESIN.</v>
          </cell>
          <cell r="J99" t="str">
            <v>RAAA-A010</v>
          </cell>
        </row>
        <row r="100">
          <cell r="A100" t="str">
            <v>TH01000067</v>
          </cell>
          <cell r="B100" t="str">
            <v>TH010</v>
          </cell>
          <cell r="C100" t="str">
            <v>INT</v>
          </cell>
          <cell r="D100" t="str">
            <v>MCB</v>
          </cell>
          <cell r="E100" t="str">
            <v>TH01</v>
          </cell>
          <cell r="F100">
            <v>0</v>
          </cell>
          <cell r="G100" t="str">
            <v>MCBDIPT01A0</v>
          </cell>
          <cell r="H100" t="str">
            <v>INTERFACE END. P/ 1 ZONA CONV.</v>
          </cell>
          <cell r="I100" t="str">
            <v>MCBDIPT01A0-CLASSE B</v>
          </cell>
          <cell r="J100" t="str">
            <v>RAAA-A01</v>
          </cell>
        </row>
        <row r="101">
          <cell r="A101" t="str">
            <v>TH01000068</v>
          </cell>
          <cell r="B101" t="str">
            <v>TH010</v>
          </cell>
          <cell r="C101" t="str">
            <v>INT</v>
          </cell>
          <cell r="D101" t="str">
            <v>MCA</v>
          </cell>
          <cell r="E101" t="str">
            <v>TH01</v>
          </cell>
          <cell r="F101">
            <v>0</v>
          </cell>
          <cell r="G101" t="str">
            <v>MCADIPT01A0</v>
          </cell>
          <cell r="H101" t="str">
            <v>INTERFACE END. P/ 2 ZONAS CONV</v>
          </cell>
          <cell r="I101" t="str">
            <v>MCADIPT01A0-CLASSE A</v>
          </cell>
          <cell r="J101" t="str">
            <v>RAAA-A01</v>
          </cell>
        </row>
        <row r="102">
          <cell r="A102" t="str">
            <v>TH01000069</v>
          </cell>
          <cell r="B102" t="str">
            <v>TH010</v>
          </cell>
          <cell r="C102" t="str">
            <v>SIN</v>
          </cell>
          <cell r="D102" t="str">
            <v>SVE</v>
          </cell>
          <cell r="E102" t="str">
            <v>TH01</v>
          </cell>
          <cell r="F102">
            <v>0</v>
          </cell>
          <cell r="G102" t="str">
            <v>SVEDIPT01A0</v>
          </cell>
          <cell r="H102" t="str">
            <v>SINALIZADOR VISUAL ENDER.</v>
          </cell>
          <cell r="I102" t="str">
            <v>SVEDIPT01A0-IP-20 - LED</v>
          </cell>
          <cell r="J102" t="str">
            <v>RAAA-A01</v>
          </cell>
        </row>
        <row r="103">
          <cell r="A103" t="str">
            <v>TH01000070</v>
          </cell>
          <cell r="B103" t="str">
            <v>TH010</v>
          </cell>
          <cell r="C103" t="str">
            <v>SIN</v>
          </cell>
          <cell r="D103" t="str">
            <v>SVE</v>
          </cell>
          <cell r="E103" t="str">
            <v>TH01</v>
          </cell>
          <cell r="F103">
            <v>0</v>
          </cell>
          <cell r="G103" t="str">
            <v>SVEDIPT02A0</v>
          </cell>
          <cell r="H103" t="str">
            <v>SINALIZADOR VISUAL ENDER.</v>
          </cell>
          <cell r="I103" t="str">
            <v>SVEDIPT02A0-IP-20 - XENON</v>
          </cell>
          <cell r="J103" t="str">
            <v>RAAA-A01</v>
          </cell>
        </row>
        <row r="104">
          <cell r="A104" t="str">
            <v>TH01000071</v>
          </cell>
          <cell r="B104" t="str">
            <v>TH010</v>
          </cell>
          <cell r="C104" t="str">
            <v>SIN</v>
          </cell>
          <cell r="D104" t="str">
            <v>SAE</v>
          </cell>
          <cell r="E104" t="str">
            <v>TH01</v>
          </cell>
          <cell r="F104">
            <v>0</v>
          </cell>
          <cell r="G104" t="str">
            <v>SAEDIPT01A0</v>
          </cell>
          <cell r="H104" t="str">
            <v>SINALIZADOR SONORO ENDER.</v>
          </cell>
          <cell r="I104" t="str">
            <v>SAEDIPT01A0-IP-20 - 95dB</v>
          </cell>
          <cell r="J104" t="str">
            <v>RAAA-A01</v>
          </cell>
        </row>
        <row r="105">
          <cell r="A105" t="str">
            <v>TH01000072</v>
          </cell>
          <cell r="B105" t="str">
            <v>TH010</v>
          </cell>
          <cell r="C105" t="str">
            <v>SIN</v>
          </cell>
          <cell r="D105" t="str">
            <v>SAV</v>
          </cell>
          <cell r="E105" t="str">
            <v>TH01</v>
          </cell>
          <cell r="F105">
            <v>0</v>
          </cell>
          <cell r="G105" t="str">
            <v>SAVDIPT01A0</v>
          </cell>
          <cell r="H105" t="str">
            <v>SINALIZADOR AUDIOVISUAL ENDER.</v>
          </cell>
          <cell r="I105" t="str">
            <v>SAVDIPT01A0-IP-20 - LED</v>
          </cell>
          <cell r="J105" t="str">
            <v>RAAA-A01</v>
          </cell>
        </row>
        <row r="106">
          <cell r="A106" t="str">
            <v>TH01000073</v>
          </cell>
          <cell r="B106" t="str">
            <v>TH010</v>
          </cell>
          <cell r="C106" t="str">
            <v>SIN</v>
          </cell>
          <cell r="D106" t="str">
            <v>SAV</v>
          </cell>
          <cell r="E106" t="str">
            <v>TH01</v>
          </cell>
          <cell r="F106">
            <v>0</v>
          </cell>
          <cell r="G106" t="str">
            <v>SAVDIPT02A0</v>
          </cell>
          <cell r="H106" t="str">
            <v>SINALIZADOR AUDIOVISUAL ENDER.</v>
          </cell>
          <cell r="I106" t="str">
            <v>SAVDIPT02A0-IP-20 - XENON</v>
          </cell>
          <cell r="J106" t="str">
            <v>RAAA-A01</v>
          </cell>
        </row>
        <row r="107">
          <cell r="A107" t="str">
            <v>TH01000074</v>
          </cell>
          <cell r="B107" t="str">
            <v>TH010</v>
          </cell>
          <cell r="C107" t="str">
            <v>SIN</v>
          </cell>
          <cell r="D107" t="str">
            <v>SVE</v>
          </cell>
          <cell r="E107" t="str">
            <v>TH01</v>
          </cell>
          <cell r="F107">
            <v>0</v>
          </cell>
          <cell r="G107" t="str">
            <v>SVEDIPT01A1</v>
          </cell>
          <cell r="H107" t="str">
            <v>SINALIZADOR VISUAL ENDER.</v>
          </cell>
          <cell r="I107" t="str">
            <v>SVEDIPT01A1-IP-55 - LED</v>
          </cell>
          <cell r="J107" t="str">
            <v>RAAA-A01</v>
          </cell>
        </row>
        <row r="108">
          <cell r="A108" t="str">
            <v>TH01000075</v>
          </cell>
          <cell r="B108" t="str">
            <v>TH010</v>
          </cell>
          <cell r="C108" t="str">
            <v>SIN</v>
          </cell>
          <cell r="D108" t="str">
            <v>SVE</v>
          </cell>
          <cell r="E108" t="str">
            <v>TH01</v>
          </cell>
          <cell r="F108">
            <v>0</v>
          </cell>
          <cell r="G108" t="str">
            <v>SVEDIPT02A1</v>
          </cell>
          <cell r="H108" t="str">
            <v>SINALIZADOR VISUAL ENDER.</v>
          </cell>
          <cell r="I108" t="str">
            <v>SVEDIPT02A1-IP-55 - XENON</v>
          </cell>
          <cell r="J108" t="str">
            <v>RAAA-A01</v>
          </cell>
        </row>
        <row r="109">
          <cell r="A109" t="str">
            <v>TH01000076</v>
          </cell>
          <cell r="B109" t="str">
            <v>TH010</v>
          </cell>
          <cell r="C109" t="str">
            <v>SIN</v>
          </cell>
          <cell r="D109" t="str">
            <v>SAE</v>
          </cell>
          <cell r="E109" t="str">
            <v>TH01</v>
          </cell>
          <cell r="F109">
            <v>0</v>
          </cell>
          <cell r="G109" t="str">
            <v>SAEDIPT01A1</v>
          </cell>
          <cell r="H109" t="str">
            <v>SINALIZADOR SONORO ENDER.</v>
          </cell>
          <cell r="I109" t="str">
            <v>SAEDIPT01A1-IP-55 - 95dB</v>
          </cell>
          <cell r="J109" t="str">
            <v>RAAA-A01</v>
          </cell>
        </row>
        <row r="110">
          <cell r="A110" t="str">
            <v>TH01000077</v>
          </cell>
          <cell r="B110" t="str">
            <v>TH010</v>
          </cell>
          <cell r="C110" t="str">
            <v>SIN</v>
          </cell>
          <cell r="D110" t="str">
            <v>SAV</v>
          </cell>
          <cell r="E110" t="str">
            <v>TH01</v>
          </cell>
          <cell r="F110">
            <v>0</v>
          </cell>
          <cell r="G110" t="str">
            <v>SAVDIPT01A1</v>
          </cell>
          <cell r="H110" t="str">
            <v>SINALIZADOR AUDIOVISUAL ENDER.</v>
          </cell>
          <cell r="I110" t="str">
            <v>SAVDIPT01A1-IP-55 - LED</v>
          </cell>
          <cell r="J110" t="str">
            <v>RAAA-A01</v>
          </cell>
        </row>
        <row r="111">
          <cell r="A111" t="str">
            <v>TH01000078</v>
          </cell>
          <cell r="B111" t="str">
            <v>TH010</v>
          </cell>
          <cell r="C111" t="str">
            <v>SIN</v>
          </cell>
          <cell r="D111" t="str">
            <v>SAV</v>
          </cell>
          <cell r="E111" t="str">
            <v>TH01</v>
          </cell>
          <cell r="F111">
            <v>0</v>
          </cell>
          <cell r="G111" t="str">
            <v>SAVDIPT02A1</v>
          </cell>
          <cell r="H111" t="str">
            <v>SINALIZADOR AUDIOVISUAL ENDER.</v>
          </cell>
          <cell r="I111" t="str">
            <v xml:space="preserve"> SAVDIPT02A1-IP-55 - XENON</v>
          </cell>
          <cell r="J111" t="str">
            <v>RAAA-A01</v>
          </cell>
        </row>
        <row r="112">
          <cell r="A112" t="str">
            <v>TH01000079</v>
          </cell>
          <cell r="B112" t="str">
            <v>TH010</v>
          </cell>
          <cell r="C112" t="str">
            <v>INT</v>
          </cell>
          <cell r="D112" t="str">
            <v>MRE</v>
          </cell>
          <cell r="E112" t="str">
            <v>TH01</v>
          </cell>
          <cell r="F112">
            <v>0</v>
          </cell>
          <cell r="G112" t="str">
            <v>MREDIPT01A0</v>
          </cell>
          <cell r="H112" t="str">
            <v>INTERFACE END. P/ SINALIZ/COMANDOS À RELES</v>
          </cell>
          <cell r="I112" t="str">
            <v>MREDIPT01A0-IP-20</v>
          </cell>
          <cell r="J112" t="str">
            <v>RAAA-A01</v>
          </cell>
        </row>
        <row r="113">
          <cell r="A113" t="str">
            <v>TH01000080</v>
          </cell>
          <cell r="B113" t="str">
            <v>TH010</v>
          </cell>
          <cell r="C113" t="str">
            <v>INT</v>
          </cell>
          <cell r="D113" t="str">
            <v>MRE</v>
          </cell>
          <cell r="E113" t="str">
            <v>TH01</v>
          </cell>
          <cell r="F113">
            <v>0</v>
          </cell>
          <cell r="G113" t="str">
            <v>MREDIPT01A1</v>
          </cell>
          <cell r="H113" t="str">
            <v>INTERFACE END. P/ SINALIZ/COMANDOS À RELES</v>
          </cell>
          <cell r="I113" t="str">
            <v>MREDIPT01A1-IP-55</v>
          </cell>
          <cell r="J113" t="str">
            <v>RAAA-A01</v>
          </cell>
        </row>
        <row r="114">
          <cell r="A114" t="str">
            <v>TH01000081</v>
          </cell>
          <cell r="B114" t="str">
            <v>TH010</v>
          </cell>
          <cell r="C114" t="str">
            <v>BLO</v>
          </cell>
          <cell r="D114" t="str">
            <v>MBE</v>
          </cell>
          <cell r="E114" t="str">
            <v>TH01</v>
          </cell>
          <cell r="F114">
            <v>0</v>
          </cell>
          <cell r="G114" t="str">
            <v>MBEDIPT01A0</v>
          </cell>
          <cell r="H114" t="str">
            <v>BLOQUEIO DE EXTINÇÃO ENDER.</v>
          </cell>
          <cell r="I114" t="str">
            <v>MBEDIPT01A0-IP-20</v>
          </cell>
          <cell r="J114" t="str">
            <v>RAAA-A01</v>
          </cell>
        </row>
        <row r="115">
          <cell r="A115" t="str">
            <v>TH01000082</v>
          </cell>
          <cell r="B115" t="str">
            <v>TH010</v>
          </cell>
          <cell r="C115" t="str">
            <v>COM</v>
          </cell>
          <cell r="D115" t="str">
            <v>MCE</v>
          </cell>
          <cell r="E115" t="str">
            <v>TH01</v>
          </cell>
          <cell r="F115">
            <v>0</v>
          </cell>
          <cell r="G115" t="str">
            <v>MCEDIPT01A0</v>
          </cell>
          <cell r="H115" t="str">
            <v>COMANDO DE EXTINÇÃO ENDER.</v>
          </cell>
          <cell r="I115" t="str">
            <v>MCEDIPT01A0-IP-20</v>
          </cell>
          <cell r="J115" t="str">
            <v>RAAA-A01</v>
          </cell>
        </row>
        <row r="116">
          <cell r="A116" t="str">
            <v>TH01000083</v>
          </cell>
          <cell r="B116" t="str">
            <v>TH010</v>
          </cell>
          <cell r="C116" t="str">
            <v>INT</v>
          </cell>
          <cell r="D116" t="str">
            <v>MCS</v>
          </cell>
          <cell r="E116" t="str">
            <v>TH01</v>
          </cell>
          <cell r="F116">
            <v>0</v>
          </cell>
          <cell r="G116" t="str">
            <v>MCSDIPT01A0</v>
          </cell>
          <cell r="H116" t="str">
            <v>INTERFACE DE COMUNICAÇÃO RS-232&lt;--&gt;RS-485</v>
          </cell>
          <cell r="I116" t="str">
            <v>MCSDIPT01A0-RS-232&lt;-&gt;RS-485</v>
          </cell>
          <cell r="J116" t="str">
            <v>RAAA-A01</v>
          </cell>
        </row>
        <row r="117">
          <cell r="A117" t="str">
            <v>TH01000084</v>
          </cell>
          <cell r="B117" t="str">
            <v>TH010</v>
          </cell>
          <cell r="C117" t="str">
            <v>INT</v>
          </cell>
          <cell r="D117" t="str">
            <v>MCS</v>
          </cell>
          <cell r="E117" t="str">
            <v>TH01</v>
          </cell>
          <cell r="F117">
            <v>0</v>
          </cell>
          <cell r="G117" t="str">
            <v>MCSMBRT01A0</v>
          </cell>
          <cell r="H117" t="str">
            <v>INTERFACE DE COMUNICAÇÃO MODBUS RTU-</v>
          </cell>
          <cell r="I117" t="str">
            <v>MCSMBRT01A0-RTU - RS-485</v>
          </cell>
          <cell r="J117" t="str">
            <v>RAAA-A01</v>
          </cell>
        </row>
        <row r="118">
          <cell r="A118" t="str">
            <v>TH01000085</v>
          </cell>
          <cell r="B118" t="str">
            <v>TH010</v>
          </cell>
          <cell r="C118" t="str">
            <v>MÓD</v>
          </cell>
          <cell r="D118" t="str">
            <v>MLP</v>
          </cell>
          <cell r="E118" t="str">
            <v>TH01</v>
          </cell>
          <cell r="F118">
            <v>0</v>
          </cell>
          <cell r="G118" t="str">
            <v>MLPDIPT01A0</v>
          </cell>
          <cell r="H118" t="str">
            <v>MÓDULO DE LOOP ENDER. SIGMA DIP-E</v>
          </cell>
          <cell r="I118" t="str">
            <v>MLPDIPT01A0-92 ENDEREÇOS</v>
          </cell>
          <cell r="J118" t="str">
            <v>RAAA-A01</v>
          </cell>
        </row>
        <row r="119">
          <cell r="A119" t="str">
            <v>TH01000086</v>
          </cell>
          <cell r="B119" t="str">
            <v>TH010</v>
          </cell>
          <cell r="C119" t="str">
            <v>MÓD</v>
          </cell>
          <cell r="D119" t="str">
            <v>FAE</v>
          </cell>
          <cell r="E119" t="str">
            <v>TH01</v>
          </cell>
          <cell r="F119">
            <v>0</v>
          </cell>
          <cell r="G119" t="str">
            <v>FAEDIPT01A0</v>
          </cell>
          <cell r="H119" t="str">
            <v>MÓDULO DE FONTE AUX. SIGMA DIP-E</v>
          </cell>
          <cell r="I119" t="str">
            <v>FAEDIPT01A0-5A</v>
          </cell>
          <cell r="J119" t="str">
            <v>RAAA-A01</v>
          </cell>
        </row>
        <row r="120">
          <cell r="A120" t="str">
            <v>TH01000087</v>
          </cell>
          <cell r="B120" t="str">
            <v>TH010</v>
          </cell>
          <cell r="C120" t="str">
            <v>PAI</v>
          </cell>
          <cell r="D120" t="str">
            <v>PAE</v>
          </cell>
          <cell r="E120" t="str">
            <v>TH01</v>
          </cell>
          <cell r="F120">
            <v>0</v>
          </cell>
          <cell r="G120" t="str">
            <v>PAEDIPT01A0</v>
          </cell>
          <cell r="H120" t="str">
            <v>PAINEL DE ALARME DE INCENDIO</v>
          </cell>
          <cell r="I120" t="str">
            <v xml:space="preserve">PAEDIPT01A0-ENDER SIGMA DIP-E. </v>
          </cell>
          <cell r="J120" t="str">
            <v>RAAA-A01</v>
          </cell>
        </row>
        <row r="121">
          <cell r="A121" t="str">
            <v>TH01000088</v>
          </cell>
          <cell r="B121" t="str">
            <v>TH010</v>
          </cell>
          <cell r="C121" t="str">
            <v>PAI</v>
          </cell>
          <cell r="D121" t="str">
            <v>MRA</v>
          </cell>
          <cell r="E121" t="str">
            <v>TH01</v>
          </cell>
          <cell r="F121">
            <v>0</v>
          </cell>
          <cell r="G121" t="str">
            <v>MRADIPT01A0</v>
          </cell>
          <cell r="H121" t="str">
            <v>PAINEL REPETIDOR DE ALARMES</v>
          </cell>
          <cell r="I121" t="str">
            <v>MRADIPT01A0-ENDER. SIGMA DIP-E</v>
          </cell>
          <cell r="J121" t="str">
            <v>RAAA-A40</v>
          </cell>
        </row>
        <row r="122">
          <cell r="A122" t="str">
            <v>TH01000089</v>
          </cell>
          <cell r="B122" t="str">
            <v>TH010</v>
          </cell>
          <cell r="C122" t="str">
            <v>ACI</v>
          </cell>
          <cell r="D122" t="str">
            <v>AMC</v>
          </cell>
          <cell r="E122" t="str">
            <v>TH01</v>
          </cell>
          <cell r="F122">
            <v>0</v>
          </cell>
          <cell r="G122" t="str">
            <v>AMCONVT01A0</v>
          </cell>
          <cell r="H122" t="str">
            <v>ACIONADOR MANUAL CONVENC - IP20</v>
          </cell>
          <cell r="I122" t="str">
            <v>AMCONVT01A0 - QUEBRE O VIDRO</v>
          </cell>
          <cell r="J122">
            <v>0</v>
          </cell>
        </row>
        <row r="123">
          <cell r="A123" t="str">
            <v>TH01000090</v>
          </cell>
          <cell r="B123" t="str">
            <v>TH010</v>
          </cell>
          <cell r="C123" t="str">
            <v>ACI</v>
          </cell>
          <cell r="D123" t="str">
            <v>AMC</v>
          </cell>
          <cell r="E123" t="str">
            <v>TH01</v>
          </cell>
          <cell r="F123">
            <v>0</v>
          </cell>
          <cell r="G123" t="str">
            <v>AMCONVT02A0</v>
          </cell>
          <cell r="H123" t="str">
            <v>ACIONADOR MANUAL CONVENC.- IP20</v>
          </cell>
          <cell r="I123" t="str">
            <v>AMCONVT02A0 - APERTE AQUI</v>
          </cell>
          <cell r="J123">
            <v>0</v>
          </cell>
        </row>
        <row r="124">
          <cell r="A124" t="str">
            <v>TH01000091</v>
          </cell>
          <cell r="B124" t="str">
            <v>TH010</v>
          </cell>
          <cell r="C124" t="str">
            <v>ACI</v>
          </cell>
          <cell r="D124" t="str">
            <v>AMC</v>
          </cell>
          <cell r="E124" t="str">
            <v>TH01</v>
          </cell>
          <cell r="F124">
            <v>0</v>
          </cell>
          <cell r="G124" t="str">
            <v>AMCONVT03A0</v>
          </cell>
          <cell r="H124" t="str">
            <v>ACIONADOR MANUAL CONVENC. - IP55</v>
          </cell>
          <cell r="I124" t="str">
            <v>AMCONVT03A0 - APERTE O BOTAO</v>
          </cell>
          <cell r="J124">
            <v>0</v>
          </cell>
        </row>
        <row r="125">
          <cell r="A125" t="str">
            <v>TH01000092</v>
          </cell>
          <cell r="B125" t="str">
            <v>TH010</v>
          </cell>
          <cell r="C125" t="str">
            <v>ACI</v>
          </cell>
          <cell r="D125" t="str">
            <v>AMC</v>
          </cell>
          <cell r="E125" t="str">
            <v>TH01</v>
          </cell>
          <cell r="F125">
            <v>0</v>
          </cell>
          <cell r="G125" t="str">
            <v>AMCONVT04A0</v>
          </cell>
          <cell r="H125" t="str">
            <v xml:space="preserve">ACIONADOR MANUAL CONVENC.-IP65 </v>
          </cell>
          <cell r="I125" t="str">
            <v>AMCONVT04A0 - À PROVA DE EXPLOSÃO</v>
          </cell>
          <cell r="J125">
            <v>0</v>
          </cell>
        </row>
        <row r="126">
          <cell r="A126" t="str">
            <v>TH01000093</v>
          </cell>
          <cell r="B126" t="str">
            <v>TH010</v>
          </cell>
          <cell r="C126" t="str">
            <v>CHA</v>
          </cell>
          <cell r="D126" t="str">
            <v>CBC</v>
          </cell>
          <cell r="E126" t="str">
            <v>TH01</v>
          </cell>
          <cell r="F126">
            <v>0</v>
          </cell>
          <cell r="G126" t="str">
            <v>CBCONVT01A</v>
          </cell>
          <cell r="H126" t="str">
            <v xml:space="preserve">CHAVE DE BLOQUEIO CONVENCIONAL </v>
          </cell>
          <cell r="I126" t="str">
            <v>CBCONVT01A0 - IP20</v>
          </cell>
          <cell r="J126">
            <v>0</v>
          </cell>
        </row>
        <row r="127">
          <cell r="A127" t="str">
            <v>TH01000094</v>
          </cell>
          <cell r="B127" t="str">
            <v>TH010</v>
          </cell>
          <cell r="C127" t="str">
            <v>PAI</v>
          </cell>
          <cell r="D127" t="str">
            <v>PAC</v>
          </cell>
          <cell r="E127" t="str">
            <v>TH01</v>
          </cell>
          <cell r="F127">
            <v>0</v>
          </cell>
          <cell r="G127" t="str">
            <v>PACONVT01A</v>
          </cell>
          <cell r="H127" t="str">
            <v>PAINEL DE ALARME DE INCENDIO</v>
          </cell>
          <cell r="I127" t="str">
            <v>PACONVT01A0-CONV. SENTRY 04M</v>
          </cell>
          <cell r="J127">
            <v>0</v>
          </cell>
        </row>
        <row r="128">
          <cell r="A128" t="str">
            <v>TH01000095</v>
          </cell>
          <cell r="B128" t="str">
            <v>TH010</v>
          </cell>
          <cell r="C128" t="str">
            <v>PAI</v>
          </cell>
          <cell r="D128" t="str">
            <v>PAC</v>
          </cell>
          <cell r="E128" t="str">
            <v>TH01</v>
          </cell>
          <cell r="F128">
            <v>0</v>
          </cell>
          <cell r="G128" t="str">
            <v>PACONVT01B</v>
          </cell>
          <cell r="H128" t="str">
            <v>PAINEL DE ALARME DE INCENDIO</v>
          </cell>
          <cell r="I128" t="str">
            <v>PACONVT01B0-CONV. SOLUTION 24L</v>
          </cell>
          <cell r="J128">
            <v>0</v>
          </cell>
        </row>
        <row r="129">
          <cell r="A129" t="str">
            <v>TH01000096</v>
          </cell>
          <cell r="B129" t="str">
            <v>TH010</v>
          </cell>
          <cell r="C129" t="str">
            <v>IND</v>
          </cell>
          <cell r="D129" t="str">
            <v>ISC</v>
          </cell>
          <cell r="E129" t="str">
            <v>TH01</v>
          </cell>
          <cell r="F129">
            <v>0</v>
          </cell>
          <cell r="G129" t="str">
            <v>ISCONVT01A0</v>
          </cell>
          <cell r="H129" t="str">
            <v>INDICADOR SONORO CONVENCIONAL</v>
          </cell>
          <cell r="I129" t="str">
            <v>ISCONVT01A0-90DB-IP20</v>
          </cell>
          <cell r="J129">
            <v>0</v>
          </cell>
        </row>
        <row r="130">
          <cell r="A130" t="str">
            <v>TH01000097</v>
          </cell>
          <cell r="B130" t="str">
            <v>TH010</v>
          </cell>
          <cell r="C130" t="str">
            <v>IND</v>
          </cell>
          <cell r="D130" t="str">
            <v>ISC</v>
          </cell>
          <cell r="E130" t="str">
            <v>TH01</v>
          </cell>
          <cell r="F130">
            <v>0</v>
          </cell>
          <cell r="G130" t="str">
            <v>ISCONVT02A0</v>
          </cell>
          <cell r="H130" t="str">
            <v>INDICADOR SONORO CONVENCIONAL</v>
          </cell>
          <cell r="I130" t="str">
            <v>ISCONVT02A0-90DB-IP55</v>
          </cell>
          <cell r="J130">
            <v>0</v>
          </cell>
        </row>
        <row r="131">
          <cell r="A131" t="str">
            <v>TH01000098</v>
          </cell>
          <cell r="B131" t="str">
            <v>TH010</v>
          </cell>
          <cell r="C131" t="str">
            <v>IND</v>
          </cell>
          <cell r="D131" t="str">
            <v>ISC</v>
          </cell>
          <cell r="E131" t="str">
            <v>TH01</v>
          </cell>
          <cell r="F131">
            <v>0</v>
          </cell>
          <cell r="G131" t="str">
            <v>ISCONVT03A0</v>
          </cell>
          <cell r="H131" t="str">
            <v>INDICADOR SONORO CONVENCIONAL</v>
          </cell>
          <cell r="I131" t="str">
            <v>ISCONVT03A0-MULTITOM-90DB-IP20</v>
          </cell>
          <cell r="J131">
            <v>0</v>
          </cell>
        </row>
        <row r="132">
          <cell r="A132" t="str">
            <v>TH01000099</v>
          </cell>
          <cell r="B132" t="str">
            <v>TH010</v>
          </cell>
          <cell r="C132" t="str">
            <v>IND</v>
          </cell>
          <cell r="D132" t="str">
            <v>ISC</v>
          </cell>
          <cell r="E132" t="str">
            <v>TH01</v>
          </cell>
          <cell r="F132">
            <v>0</v>
          </cell>
          <cell r="G132" t="str">
            <v>ISCONVT04A0</v>
          </cell>
          <cell r="H132" t="str">
            <v>INDICADOR SONORO CONVENCIONAL</v>
          </cell>
          <cell r="I132" t="str">
            <v>ISCONVT04A0-MULTITON-90DB-IP55</v>
          </cell>
          <cell r="J132">
            <v>0</v>
          </cell>
        </row>
        <row r="133">
          <cell r="A133" t="str">
            <v>TH01000100</v>
          </cell>
          <cell r="B133" t="str">
            <v>TH010</v>
          </cell>
          <cell r="C133" t="str">
            <v>IND</v>
          </cell>
          <cell r="D133" t="str">
            <v>IVC</v>
          </cell>
          <cell r="E133" t="str">
            <v>TH01</v>
          </cell>
          <cell r="F133">
            <v>0</v>
          </cell>
          <cell r="G133" t="str">
            <v>IVCONVT01A0</v>
          </cell>
          <cell r="H133" t="str">
            <v>INDICADOR VISUAL CONVENCIONAL</v>
          </cell>
          <cell r="I133" t="str">
            <v>IVCONVT01A0-LAB-IP20</v>
          </cell>
          <cell r="J133">
            <v>0</v>
          </cell>
        </row>
        <row r="134">
          <cell r="A134" t="str">
            <v>TH01000101</v>
          </cell>
          <cell r="B134" t="str">
            <v>TH010</v>
          </cell>
          <cell r="C134" t="str">
            <v>IND</v>
          </cell>
          <cell r="D134" t="str">
            <v>IVC</v>
          </cell>
          <cell r="E134" t="str">
            <v>TH01</v>
          </cell>
          <cell r="F134">
            <v>0</v>
          </cell>
          <cell r="G134" t="str">
            <v>IVCONVT02A0</v>
          </cell>
          <cell r="H134" t="str">
            <v>INDICADOR VISUAL CONVENCIONAL</v>
          </cell>
          <cell r="I134" t="str">
            <v>IVCONVT02A0-LAB-IP55</v>
          </cell>
          <cell r="J134">
            <v>0</v>
          </cell>
        </row>
        <row r="135">
          <cell r="A135" t="str">
            <v>TH01000102</v>
          </cell>
          <cell r="B135" t="str">
            <v>TH010</v>
          </cell>
          <cell r="C135" t="str">
            <v>IND</v>
          </cell>
          <cell r="D135" t="str">
            <v>IVC</v>
          </cell>
          <cell r="E135" t="str">
            <v>TH01</v>
          </cell>
          <cell r="F135">
            <v>0</v>
          </cell>
          <cell r="G135" t="str">
            <v>IVCONVT03A0</v>
          </cell>
          <cell r="H135" t="str">
            <v>INDICADOR VISUAL CONVENCIONAL</v>
          </cell>
          <cell r="I135" t="str">
            <v>IVCONVT03A0-XENON-IP20</v>
          </cell>
          <cell r="J135">
            <v>0</v>
          </cell>
        </row>
        <row r="136">
          <cell r="A136" t="str">
            <v>TH01000103</v>
          </cell>
          <cell r="B136" t="str">
            <v>TH010</v>
          </cell>
          <cell r="C136" t="str">
            <v>IND</v>
          </cell>
          <cell r="D136" t="str">
            <v>IVC</v>
          </cell>
          <cell r="E136" t="str">
            <v>TH01</v>
          </cell>
          <cell r="F136">
            <v>0</v>
          </cell>
          <cell r="G136" t="str">
            <v>IVCONVT04A0</v>
          </cell>
          <cell r="H136" t="str">
            <v>INDICADOR VISUAL CONVENCIONAL</v>
          </cell>
          <cell r="I136" t="str">
            <v>IVCONVT04A0-XENON-IP55</v>
          </cell>
          <cell r="J136">
            <v>0</v>
          </cell>
        </row>
        <row r="137">
          <cell r="A137" t="str">
            <v>TH01000104</v>
          </cell>
          <cell r="B137" t="str">
            <v>TH010</v>
          </cell>
          <cell r="C137" t="str">
            <v>IND</v>
          </cell>
          <cell r="D137" t="str">
            <v>IAV</v>
          </cell>
          <cell r="E137" t="str">
            <v>TH01</v>
          </cell>
          <cell r="F137">
            <v>0</v>
          </cell>
          <cell r="G137" t="str">
            <v>IAVCONT01A0</v>
          </cell>
          <cell r="H137" t="str">
            <v>INDICADOR AUDIO VISUAL CONVEN.</v>
          </cell>
          <cell r="I137" t="str">
            <v>IAVCONT01A0-LAB-IP20</v>
          </cell>
          <cell r="J137">
            <v>0</v>
          </cell>
        </row>
        <row r="138">
          <cell r="A138" t="str">
            <v>TH01000105</v>
          </cell>
          <cell r="B138" t="str">
            <v>TH010</v>
          </cell>
          <cell r="C138" t="str">
            <v>IND</v>
          </cell>
          <cell r="D138" t="str">
            <v>IAV</v>
          </cell>
          <cell r="E138" t="str">
            <v>TH01</v>
          </cell>
          <cell r="F138">
            <v>0</v>
          </cell>
          <cell r="G138" t="str">
            <v>IAVCONT02A0</v>
          </cell>
          <cell r="H138" t="str">
            <v>INDICADOR AUDIO VISUAL CONVEN.</v>
          </cell>
          <cell r="I138" t="str">
            <v>IAVCONT02A0-LAB-IP55</v>
          </cell>
          <cell r="J138">
            <v>0</v>
          </cell>
        </row>
        <row r="139">
          <cell r="A139" t="str">
            <v>TH01000106</v>
          </cell>
          <cell r="B139" t="str">
            <v>TH010</v>
          </cell>
          <cell r="C139" t="str">
            <v>IND</v>
          </cell>
          <cell r="D139" t="str">
            <v>IAV</v>
          </cell>
          <cell r="E139" t="str">
            <v>TH01</v>
          </cell>
          <cell r="F139">
            <v>0</v>
          </cell>
          <cell r="G139" t="str">
            <v>IAVCONT03A0</v>
          </cell>
          <cell r="H139" t="str">
            <v>INDICADOR AUDIO VISUAL CONVEN.</v>
          </cell>
          <cell r="I139" t="str">
            <v>IAVCONT03A0-XENON-IP20</v>
          </cell>
          <cell r="J139">
            <v>0</v>
          </cell>
        </row>
        <row r="140">
          <cell r="A140" t="str">
            <v>TH01000107</v>
          </cell>
          <cell r="B140" t="str">
            <v>TH010</v>
          </cell>
          <cell r="C140" t="str">
            <v>IND</v>
          </cell>
          <cell r="D140" t="str">
            <v>IAV</v>
          </cell>
          <cell r="E140" t="str">
            <v>TH01</v>
          </cell>
          <cell r="F140">
            <v>0</v>
          </cell>
          <cell r="G140" t="str">
            <v>IAVCONT04A0</v>
          </cell>
          <cell r="H140" t="str">
            <v>INDICADOR AUDIO VISUAL CONVEN.</v>
          </cell>
          <cell r="I140" t="str">
            <v>IAVCONT04A0-XENON-IP55</v>
          </cell>
          <cell r="J140">
            <v>0</v>
          </cell>
        </row>
        <row r="141">
          <cell r="A141" t="str">
            <v>TH01000108</v>
          </cell>
          <cell r="B141" t="str">
            <v>TH010</v>
          </cell>
          <cell r="C141" t="str">
            <v>BAT</v>
          </cell>
          <cell r="D141" t="str">
            <v>BAT</v>
          </cell>
          <cell r="E141" t="str">
            <v>TH03</v>
          </cell>
          <cell r="F141">
            <v>0</v>
          </cell>
          <cell r="G141" t="str">
            <v>BATERIA</v>
          </cell>
          <cell r="H141" t="str">
            <v xml:space="preserve">BATERIA SELADA </v>
          </cell>
          <cell r="I141" t="str">
            <v>BATERIA SELADA 12V - 35Ah</v>
          </cell>
          <cell r="J141">
            <v>0</v>
          </cell>
        </row>
        <row r="142">
          <cell r="A142" t="str">
            <v>TH01000109</v>
          </cell>
          <cell r="B142" t="str">
            <v>TH010</v>
          </cell>
          <cell r="C142" t="str">
            <v>CAI</v>
          </cell>
          <cell r="D142" t="str">
            <v>CAI</v>
          </cell>
          <cell r="E142" t="str">
            <v>TH03</v>
          </cell>
          <cell r="F142">
            <v>0</v>
          </cell>
          <cell r="G142" t="str">
            <v>CAIXA</v>
          </cell>
          <cell r="H142" t="str">
            <v>CAIXA DE ACONDICIONAMENTO</v>
          </cell>
          <cell r="I142" t="str">
            <v>BATERIAS</v>
          </cell>
          <cell r="J142">
            <v>0</v>
          </cell>
        </row>
        <row r="143">
          <cell r="A143" t="str">
            <v>TH01000110</v>
          </cell>
          <cell r="B143" t="str">
            <v>TH010</v>
          </cell>
          <cell r="C143" t="str">
            <v>SIR</v>
          </cell>
          <cell r="D143" t="str">
            <v>SIR</v>
          </cell>
          <cell r="E143" t="str">
            <v>TH03</v>
          </cell>
          <cell r="F143">
            <v>0</v>
          </cell>
          <cell r="G143" t="str">
            <v>SIRENE</v>
          </cell>
          <cell r="H143" t="str">
            <v>SIRENE ELETROMEC. OMNIDIREC.</v>
          </cell>
          <cell r="I143" t="str">
            <v>RT28TT – 8 CORNETAS – 5000M</v>
          </cell>
          <cell r="J143">
            <v>0</v>
          </cell>
        </row>
        <row r="144">
          <cell r="A144" t="str">
            <v>TH01000111</v>
          </cell>
          <cell r="B144" t="str">
            <v>TH010</v>
          </cell>
          <cell r="C144" t="str">
            <v>Sir</v>
          </cell>
          <cell r="D144" t="str">
            <v>SIR</v>
          </cell>
          <cell r="E144" t="str">
            <v>TH03</v>
          </cell>
          <cell r="F144">
            <v>0</v>
          </cell>
          <cell r="G144" t="str">
            <v>SIRENE</v>
          </cell>
          <cell r="H144" t="str">
            <v xml:space="preserve">Sirene Eletrônica Unidirecional </v>
          </cell>
          <cell r="I144" t="str">
            <v xml:space="preserve"> </v>
          </cell>
          <cell r="J144">
            <v>0</v>
          </cell>
        </row>
        <row r="145">
          <cell r="A145" t="str">
            <v>TH01000112</v>
          </cell>
          <cell r="B145" t="str">
            <v>TH010</v>
          </cell>
          <cell r="C145" t="str">
            <v>SEN</v>
          </cell>
          <cell r="D145" t="str">
            <v>SEN</v>
          </cell>
          <cell r="E145" t="str">
            <v>TH03</v>
          </cell>
          <cell r="F145">
            <v>0</v>
          </cell>
          <cell r="G145" t="str">
            <v>SENSOR</v>
          </cell>
          <cell r="H145" t="str">
            <v>SENSOR GAS</v>
          </cell>
          <cell r="I145" t="str">
            <v>NH3 AMONIA - MOD. EC 23 TRANSMITER</v>
          </cell>
          <cell r="J145">
            <v>0</v>
          </cell>
        </row>
        <row r="146">
          <cell r="A146" t="str">
            <v>TH01000113</v>
          </cell>
          <cell r="B146" t="str">
            <v>TH010</v>
          </cell>
          <cell r="C146" t="str">
            <v>DET</v>
          </cell>
          <cell r="D146" t="str">
            <v>DFC</v>
          </cell>
          <cell r="E146" t="str">
            <v>TH03</v>
          </cell>
          <cell r="F146">
            <v>0</v>
          </cell>
          <cell r="G146" t="str">
            <v>DFCONVT01A</v>
          </cell>
          <cell r="H146" t="str">
            <v xml:space="preserve">DETECTOR PONTUAL CONVENCIONAL </v>
          </cell>
          <cell r="I146" t="str">
            <v>DFCONVT01A0 - FUMAÇA CONVENCIONAL</v>
          </cell>
          <cell r="J146">
            <v>0</v>
          </cell>
        </row>
        <row r="147">
          <cell r="A147" t="str">
            <v>TH01000114</v>
          </cell>
          <cell r="B147" t="str">
            <v>TH010</v>
          </cell>
          <cell r="C147" t="str">
            <v>DET</v>
          </cell>
          <cell r="D147" t="str">
            <v>DTC</v>
          </cell>
          <cell r="E147" t="str">
            <v>TH03</v>
          </cell>
          <cell r="F147">
            <v>0</v>
          </cell>
          <cell r="G147" t="str">
            <v>DTCONVT01A</v>
          </cell>
          <cell r="H147" t="str">
            <v xml:space="preserve">DETECTOR PONTUAL CONVENCIONAL </v>
          </cell>
          <cell r="I147" t="str">
            <v>DTCONVT01A0 - TERMOVELOCIMETRICO</v>
          </cell>
          <cell r="J147">
            <v>0</v>
          </cell>
        </row>
        <row r="148">
          <cell r="A148" t="str">
            <v>TH01000115</v>
          </cell>
          <cell r="B148" t="str">
            <v>TH010</v>
          </cell>
          <cell r="C148" t="str">
            <v>PAI</v>
          </cell>
          <cell r="D148" t="str">
            <v>PAE</v>
          </cell>
          <cell r="E148" t="str">
            <v>TH01</v>
          </cell>
          <cell r="F148" t="str">
            <v>ATIVO</v>
          </cell>
          <cell r="G148" t="str">
            <v>PAE485T03B0</v>
          </cell>
          <cell r="H148" t="str">
            <v>PAINEL DE ALARME DE INCENDIO</v>
          </cell>
          <cell r="I148" t="str">
            <v xml:space="preserve">PAE485T03B0 - SAFIRA L-125. </v>
          </cell>
          <cell r="J148" t="str">
            <v>RAAA-410A</v>
          </cell>
        </row>
        <row r="149">
          <cell r="A149" t="str">
            <v>TH01000145</v>
          </cell>
          <cell r="B149" t="str">
            <v>TH010</v>
          </cell>
          <cell r="C149" t="str">
            <v>CAR</v>
          </cell>
          <cell r="D149" t="str">
            <v>PAE</v>
          </cell>
          <cell r="E149" t="str">
            <v>TH02</v>
          </cell>
          <cell r="F149">
            <v>0</v>
          </cell>
          <cell r="G149" t="str">
            <v>PAE485T01B0</v>
          </cell>
          <cell r="H149" t="str">
            <v>CARTAO ELETRONICO</v>
          </cell>
          <cell r="I149" t="str">
            <v>IHM-PAE485T01B0</v>
          </cell>
          <cell r="J149" t="str">
            <v>RAAA-E40</v>
          </cell>
        </row>
        <row r="150">
          <cell r="A150" t="str">
            <v>TH01000146</v>
          </cell>
          <cell r="B150" t="str">
            <v>TH010</v>
          </cell>
          <cell r="C150" t="str">
            <v>CAR</v>
          </cell>
          <cell r="D150" t="str">
            <v>PAE</v>
          </cell>
          <cell r="E150" t="str">
            <v>TH02</v>
          </cell>
          <cell r="F150">
            <v>0</v>
          </cell>
          <cell r="G150" t="str">
            <v>PAE485T01B0</v>
          </cell>
          <cell r="H150" t="str">
            <v>CARTAO ELETRONICO</v>
          </cell>
          <cell r="I150" t="str">
            <v>FNT-PAE485T01B0</v>
          </cell>
          <cell r="J150" t="str">
            <v>RAAA-C01</v>
          </cell>
        </row>
        <row r="151">
          <cell r="A151" t="str">
            <v>TH01000147</v>
          </cell>
          <cell r="B151" t="str">
            <v>TH010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 t="str">
            <v>TH01000148</v>
          </cell>
          <cell r="B152" t="str">
            <v>TH010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 t="str">
            <v>TH01000149</v>
          </cell>
          <cell r="B153" t="str">
            <v>TH010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 t="str">
            <v>TH01000150</v>
          </cell>
          <cell r="B154" t="str">
            <v>TH010</v>
          </cell>
          <cell r="C154" t="str">
            <v>CAR</v>
          </cell>
          <cell r="D154" t="str">
            <v>AME</v>
          </cell>
          <cell r="E154" t="str">
            <v>TH02</v>
          </cell>
          <cell r="F154" t="str">
            <v>INATIVO</v>
          </cell>
          <cell r="G154" t="str">
            <v>AME485T02A0</v>
          </cell>
          <cell r="H154" t="str">
            <v>CARTAO ELETRONICO</v>
          </cell>
          <cell r="I154" t="str">
            <v xml:space="preserve">AME485T02A0-APERTE AQUI </v>
          </cell>
          <cell r="J154" t="str">
            <v>RBEA-A42</v>
          </cell>
        </row>
        <row r="155">
          <cell r="A155" t="str">
            <v>TH01000151</v>
          </cell>
          <cell r="B155" t="str">
            <v>TH010</v>
          </cell>
          <cell r="C155" t="str">
            <v>CAR</v>
          </cell>
          <cell r="D155" t="str">
            <v>AME</v>
          </cell>
          <cell r="E155" t="str">
            <v>TH02</v>
          </cell>
          <cell r="F155">
            <v>0</v>
          </cell>
          <cell r="G155" t="str">
            <v>AME485T04A0</v>
          </cell>
          <cell r="H155" t="str">
            <v>CARTAO ELETRONICO</v>
          </cell>
          <cell r="I155" t="str">
            <v>AME485T04A0-LEVANTE E APERTE</v>
          </cell>
          <cell r="J155" t="str">
            <v>RACA-A40</v>
          </cell>
        </row>
        <row r="156">
          <cell r="A156" t="str">
            <v>TH01000250</v>
          </cell>
          <cell r="B156" t="str">
            <v>TH010</v>
          </cell>
          <cell r="C156" t="str">
            <v>BOT</v>
          </cell>
          <cell r="D156">
            <v>0</v>
          </cell>
          <cell r="E156" t="str">
            <v>TH03</v>
          </cell>
          <cell r="F156" t="str">
            <v>OK</v>
          </cell>
          <cell r="G156">
            <v>0</v>
          </cell>
          <cell r="H156" t="str">
            <v>BOTOEIRA</v>
          </cell>
          <cell r="I156" t="str">
            <v>Liga - desliga p/ bomba de incendio</v>
          </cell>
          <cell r="J156">
            <v>0</v>
          </cell>
        </row>
        <row r="157">
          <cell r="A157" t="str">
            <v>TH01000251</v>
          </cell>
          <cell r="B157" t="str">
            <v>TH010</v>
          </cell>
          <cell r="C157" t="str">
            <v>MAT</v>
          </cell>
          <cell r="D157">
            <v>0</v>
          </cell>
          <cell r="E157" t="str">
            <v>TH03</v>
          </cell>
          <cell r="F157" t="str">
            <v>OK</v>
          </cell>
          <cell r="G157">
            <v>0</v>
          </cell>
          <cell r="H157" t="str">
            <v>MATERIAL DE INSTALAÇAO PARA</v>
          </cell>
          <cell r="I157" t="str">
            <v>SIST. DE  DET. E ALARME DE INC.</v>
          </cell>
          <cell r="J157">
            <v>0</v>
          </cell>
        </row>
        <row r="158">
          <cell r="A158" t="str">
            <v>TH01000252</v>
          </cell>
          <cell r="B158" t="str">
            <v>TH010</v>
          </cell>
          <cell r="C158" t="str">
            <v>mao</v>
          </cell>
          <cell r="D158">
            <v>0</v>
          </cell>
          <cell r="E158" t="str">
            <v>TH04</v>
          </cell>
          <cell r="F158" t="str">
            <v>OK</v>
          </cell>
          <cell r="G158">
            <v>0</v>
          </cell>
          <cell r="H158" t="str">
            <v>mao de obra</v>
          </cell>
          <cell r="I158" t="str">
            <v>INSTALAÇAO DE PAINEL DE ALARME</v>
          </cell>
          <cell r="J158">
            <v>0</v>
          </cell>
        </row>
        <row r="159">
          <cell r="A159" t="str">
            <v>TH01000253</v>
          </cell>
          <cell r="B159" t="str">
            <v>TH010</v>
          </cell>
          <cell r="C159" t="str">
            <v>ser</v>
          </cell>
          <cell r="D159">
            <v>0</v>
          </cell>
          <cell r="E159" t="str">
            <v>TH04</v>
          </cell>
          <cell r="F159" t="str">
            <v>OK</v>
          </cell>
          <cell r="G159">
            <v>0</v>
          </cell>
          <cell r="H159" t="str">
            <v>serviços de manutençao</v>
          </cell>
          <cell r="I159" t="str">
            <v xml:space="preserve">Corretiva </v>
          </cell>
          <cell r="J159">
            <v>0</v>
          </cell>
        </row>
        <row r="160">
          <cell r="A160" t="str">
            <v>TH01000254</v>
          </cell>
          <cell r="B160" t="str">
            <v>TH010</v>
          </cell>
          <cell r="C160" t="str">
            <v>ser</v>
          </cell>
          <cell r="D160">
            <v>0</v>
          </cell>
          <cell r="E160" t="str">
            <v>TH04</v>
          </cell>
          <cell r="F160" t="str">
            <v>OK</v>
          </cell>
          <cell r="G160">
            <v>0</v>
          </cell>
          <cell r="H160" t="str">
            <v>serviços de manutençao</v>
          </cell>
          <cell r="I160" t="str">
            <v xml:space="preserve">Preventiva </v>
          </cell>
          <cell r="J160">
            <v>0</v>
          </cell>
        </row>
        <row r="161">
          <cell r="A161" t="str">
            <v>TH01000255</v>
          </cell>
          <cell r="B161" t="str">
            <v>TH010</v>
          </cell>
          <cell r="C161" t="str">
            <v>Ser</v>
          </cell>
          <cell r="D161">
            <v>0</v>
          </cell>
          <cell r="E161" t="str">
            <v>TH04</v>
          </cell>
          <cell r="F161" t="str">
            <v>OK</v>
          </cell>
          <cell r="G161">
            <v>0</v>
          </cell>
          <cell r="H161" t="str">
            <v>Serviço de Testes</v>
          </cell>
          <cell r="I161" t="str">
            <v xml:space="preserve"> testes,Treinamento e Start up</v>
          </cell>
          <cell r="J161">
            <v>0</v>
          </cell>
        </row>
        <row r="162">
          <cell r="A162" t="str">
            <v>TH01000256</v>
          </cell>
          <cell r="B162" t="str">
            <v>TH010</v>
          </cell>
          <cell r="C162" t="str">
            <v>SIS</v>
          </cell>
          <cell r="D162">
            <v>0</v>
          </cell>
          <cell r="E162" t="str">
            <v>TH04</v>
          </cell>
          <cell r="F162" t="str">
            <v>OK</v>
          </cell>
          <cell r="G162">
            <v>0</v>
          </cell>
          <cell r="H162" t="str">
            <v>SIST. DE  DET. E ALARME DE INC</v>
          </cell>
          <cell r="I162" t="str">
            <v xml:space="preserve"> Endereçavel</v>
          </cell>
          <cell r="J162">
            <v>0</v>
          </cell>
        </row>
        <row r="163">
          <cell r="A163" t="str">
            <v>TH01000257</v>
          </cell>
          <cell r="B163" t="str">
            <v>TH010</v>
          </cell>
          <cell r="C163" t="str">
            <v>CAR</v>
          </cell>
          <cell r="D163" t="str">
            <v>PAE</v>
          </cell>
          <cell r="E163" t="str">
            <v>TH02</v>
          </cell>
          <cell r="F163" t="str">
            <v>OK</v>
          </cell>
          <cell r="G163" t="str">
            <v>PAEDIPT01A1</v>
          </cell>
          <cell r="H163" t="str">
            <v>CARTAO ELETRONICO</v>
          </cell>
          <cell r="I163" t="str">
            <v>IHM-PAEDIPT01A0</v>
          </cell>
          <cell r="J163" t="str">
            <v>RAAA-A01</v>
          </cell>
        </row>
        <row r="164">
          <cell r="A164" t="str">
            <v>TH01000258</v>
          </cell>
          <cell r="B164" t="str">
            <v>TH010</v>
          </cell>
          <cell r="C164" t="str">
            <v>CAR</v>
          </cell>
          <cell r="D164" t="str">
            <v>PAE</v>
          </cell>
          <cell r="E164" t="str">
            <v>TH02</v>
          </cell>
          <cell r="F164" t="str">
            <v>OK</v>
          </cell>
          <cell r="G164" t="str">
            <v>PAEDIPT01A1</v>
          </cell>
          <cell r="H164" t="str">
            <v>CARTAO ELETRONICO</v>
          </cell>
          <cell r="I164" t="str">
            <v>FNT-PAEDIPT01A0</v>
          </cell>
          <cell r="J164" t="str">
            <v>RAAA-A01</v>
          </cell>
        </row>
        <row r="165">
          <cell r="A165" t="str">
            <v>TH01000259</v>
          </cell>
          <cell r="B165" t="str">
            <v>TH010</v>
          </cell>
          <cell r="C165" t="str">
            <v>BAT</v>
          </cell>
          <cell r="D165" t="str">
            <v>BAT</v>
          </cell>
          <cell r="E165" t="str">
            <v>TH03</v>
          </cell>
          <cell r="F165" t="str">
            <v>OK</v>
          </cell>
          <cell r="G165" t="str">
            <v>BATERIA</v>
          </cell>
          <cell r="H165" t="str">
            <v>BATERIA SELADA</v>
          </cell>
          <cell r="I165" t="str">
            <v>BATERIA SELADA 12V - 5Ah</v>
          </cell>
          <cell r="J165">
            <v>0</v>
          </cell>
        </row>
        <row r="166">
          <cell r="A166" t="str">
            <v>TH01000260</v>
          </cell>
          <cell r="B166" t="str">
            <v>TH010</v>
          </cell>
          <cell r="C166" t="str">
            <v>DET</v>
          </cell>
          <cell r="D166" t="str">
            <v>DLC</v>
          </cell>
          <cell r="E166" t="str">
            <v>TH03</v>
          </cell>
          <cell r="F166" t="str">
            <v>OK</v>
          </cell>
          <cell r="G166" t="str">
            <v>DLCONVT01A0</v>
          </cell>
          <cell r="H166" t="str">
            <v>DETECTOR LINEAR</v>
          </cell>
          <cell r="I166" t="str">
            <v>DLCONVT01A0-FUMAÇA (emissor/receptor)</v>
          </cell>
          <cell r="J166">
            <v>0</v>
          </cell>
        </row>
        <row r="167">
          <cell r="A167" t="str">
            <v>TH01000261</v>
          </cell>
          <cell r="B167" t="str">
            <v>TH010</v>
          </cell>
          <cell r="C167" t="str">
            <v>DET</v>
          </cell>
          <cell r="D167" t="str">
            <v>DAC</v>
          </cell>
          <cell r="E167" t="str">
            <v>TH03</v>
          </cell>
          <cell r="F167" t="str">
            <v>OK</v>
          </cell>
          <cell r="G167" t="str">
            <v>DACONVT01A0</v>
          </cell>
          <cell r="H167" t="str">
            <v>DETECTOR AUTONOMO</v>
          </cell>
          <cell r="I167" t="str">
            <v>DACONVT01A0-Óptico de fumaça 220VAC</v>
          </cell>
          <cell r="J167">
            <v>0</v>
          </cell>
        </row>
        <row r="168">
          <cell r="A168" t="str">
            <v>TH01000262</v>
          </cell>
          <cell r="B168" t="str">
            <v>TH010</v>
          </cell>
          <cell r="C168" t="str">
            <v>SEN</v>
          </cell>
          <cell r="D168" t="str">
            <v>STU</v>
          </cell>
          <cell r="E168" t="str">
            <v>TH01</v>
          </cell>
          <cell r="F168">
            <v>0</v>
          </cell>
          <cell r="G168" t="str">
            <v>STUCTFT01A</v>
          </cell>
          <cell r="H168" t="str">
            <v>SENSOR DE TEMPERATURA RELATIVA</v>
          </cell>
          <cell r="I168" t="str">
            <v>STUCTFT01A - 4~20MA</v>
          </cell>
          <cell r="J168">
            <v>0</v>
          </cell>
        </row>
        <row r="169">
          <cell r="A169" t="str">
            <v>TH01000263</v>
          </cell>
          <cell r="B169" t="str">
            <v>TH010</v>
          </cell>
          <cell r="C169" t="str">
            <v>SEN</v>
          </cell>
          <cell r="D169" t="str">
            <v>STU</v>
          </cell>
          <cell r="E169" t="str">
            <v>TH01</v>
          </cell>
          <cell r="F169">
            <v>0</v>
          </cell>
          <cell r="G169" t="str">
            <v>STUCTFT01B</v>
          </cell>
          <cell r="H169" t="str">
            <v>SENSOR DE TEMPERATURA RELATIVA</v>
          </cell>
          <cell r="I169" t="str">
            <v>STUCTFT01B - 0~10VCC</v>
          </cell>
          <cell r="J169">
            <v>0</v>
          </cell>
        </row>
        <row r="170">
          <cell r="A170" t="str">
            <v>TH01000264</v>
          </cell>
          <cell r="B170" t="str">
            <v>TH010</v>
          </cell>
          <cell r="C170" t="str">
            <v>SEN</v>
          </cell>
          <cell r="D170" t="str">
            <v>STU</v>
          </cell>
          <cell r="E170" t="str">
            <v>TH01</v>
          </cell>
          <cell r="F170">
            <v>0</v>
          </cell>
          <cell r="G170" t="str">
            <v>STUCTFT01C</v>
          </cell>
          <cell r="H170" t="str">
            <v>SENSOR DE TEMPERATURA RELATIVA</v>
          </cell>
          <cell r="I170" t="str">
            <v>STUCTFT01C - 0~10KHZ</v>
          </cell>
          <cell r="J170">
            <v>0</v>
          </cell>
        </row>
        <row r="171">
          <cell r="A171" t="str">
            <v>TH01000265</v>
          </cell>
          <cell r="B171" t="str">
            <v>TH010</v>
          </cell>
          <cell r="C171" t="str">
            <v>SEN</v>
          </cell>
          <cell r="D171" t="str">
            <v>STU</v>
          </cell>
          <cell r="E171" t="str">
            <v>TH01</v>
          </cell>
          <cell r="F171">
            <v>0</v>
          </cell>
          <cell r="G171" t="str">
            <v>STUCTFT01D</v>
          </cell>
          <cell r="H171" t="str">
            <v>SENSOR DE UMIDADE RELATIVA</v>
          </cell>
          <cell r="I171" t="str">
            <v>STUCTFT01D - 4~20MA</v>
          </cell>
          <cell r="J171">
            <v>0</v>
          </cell>
        </row>
        <row r="172">
          <cell r="A172" t="str">
            <v>TH01000266</v>
          </cell>
          <cell r="B172" t="str">
            <v>TH010</v>
          </cell>
          <cell r="C172" t="str">
            <v>SEN</v>
          </cell>
          <cell r="D172" t="str">
            <v>STU</v>
          </cell>
          <cell r="E172" t="str">
            <v>TH01</v>
          </cell>
          <cell r="F172">
            <v>0</v>
          </cell>
          <cell r="G172" t="str">
            <v>STUCTFT01E</v>
          </cell>
          <cell r="H172" t="str">
            <v>SENSOR DE UMIDADE RELATIVA</v>
          </cell>
          <cell r="I172">
            <v>0</v>
          </cell>
          <cell r="J172">
            <v>0</v>
          </cell>
        </row>
        <row r="173">
          <cell r="A173" t="str">
            <v>TH01000267</v>
          </cell>
          <cell r="B173" t="str">
            <v>TH010</v>
          </cell>
          <cell r="C173" t="str">
            <v>SEN</v>
          </cell>
          <cell r="D173" t="str">
            <v>STU</v>
          </cell>
          <cell r="E173" t="str">
            <v>TH01</v>
          </cell>
          <cell r="F173">
            <v>0</v>
          </cell>
          <cell r="G173" t="str">
            <v>STUCTFT01F</v>
          </cell>
          <cell r="H173" t="str">
            <v>SENSOR DE UMIDADE RELATIVA</v>
          </cell>
          <cell r="I173" t="str">
            <v>STUCTFT01F - 0~10KHZ</v>
          </cell>
          <cell r="J173">
            <v>0</v>
          </cell>
        </row>
        <row r="174">
          <cell r="A174" t="str">
            <v>TH01000268</v>
          </cell>
          <cell r="B174" t="str">
            <v>TH010</v>
          </cell>
          <cell r="C174" t="str">
            <v>SEN</v>
          </cell>
          <cell r="D174" t="str">
            <v>STU</v>
          </cell>
          <cell r="E174" t="str">
            <v>TH01</v>
          </cell>
          <cell r="F174">
            <v>0</v>
          </cell>
          <cell r="G174" t="str">
            <v>STUCTFT01G</v>
          </cell>
          <cell r="H174" t="str">
            <v xml:space="preserve">SENSOR TEMPERATURA E UMIDADE </v>
          </cell>
          <cell r="I174" t="str">
            <v>STUCTFT01G - 4~20MA</v>
          </cell>
          <cell r="J174">
            <v>0</v>
          </cell>
        </row>
        <row r="175">
          <cell r="A175" t="str">
            <v>TH01000269</v>
          </cell>
          <cell r="B175" t="str">
            <v>TH010</v>
          </cell>
          <cell r="C175" t="str">
            <v>SEN</v>
          </cell>
          <cell r="D175" t="str">
            <v>STU</v>
          </cell>
          <cell r="E175" t="str">
            <v>TH01</v>
          </cell>
          <cell r="F175">
            <v>0</v>
          </cell>
          <cell r="G175" t="str">
            <v>STUCTFT01H</v>
          </cell>
          <cell r="H175" t="str">
            <v xml:space="preserve">SENSOR TEMPERATURA E UMIDADE </v>
          </cell>
          <cell r="I175" t="str">
            <v>STUCTFT01H - 0~10VCC</v>
          </cell>
          <cell r="J175">
            <v>0</v>
          </cell>
        </row>
        <row r="176">
          <cell r="A176" t="str">
            <v>TH01000270</v>
          </cell>
          <cell r="B176" t="str">
            <v>TH010</v>
          </cell>
          <cell r="C176" t="str">
            <v>BAT</v>
          </cell>
          <cell r="D176" t="str">
            <v>BAT</v>
          </cell>
          <cell r="E176" t="str">
            <v>TH03</v>
          </cell>
          <cell r="F176" t="str">
            <v>OK</v>
          </cell>
          <cell r="G176" t="str">
            <v>BATERIA</v>
          </cell>
          <cell r="H176" t="str">
            <v>BATERIA SELADA</v>
          </cell>
          <cell r="I176" t="str">
            <v>BATERIA SELADA 12V - 12Ah</v>
          </cell>
          <cell r="J176">
            <v>0</v>
          </cell>
        </row>
        <row r="177">
          <cell r="A177" t="str">
            <v>TH01000270</v>
          </cell>
          <cell r="B177" t="str">
            <v>TH010</v>
          </cell>
          <cell r="C177" t="str">
            <v>SEN</v>
          </cell>
          <cell r="D177" t="str">
            <v>STU</v>
          </cell>
          <cell r="E177" t="str">
            <v>TH01</v>
          </cell>
          <cell r="F177">
            <v>0</v>
          </cell>
          <cell r="G177" t="str">
            <v>STUCTFT01I</v>
          </cell>
          <cell r="H177" t="str">
            <v xml:space="preserve">SENSOR TEMPERATURA E UMIDADE </v>
          </cell>
          <cell r="I177" t="str">
            <v>STUCTFT01I - 0~10KHZ</v>
          </cell>
          <cell r="J177">
            <v>0</v>
          </cell>
        </row>
        <row r="178">
          <cell r="A178" t="str">
            <v>TH01000271</v>
          </cell>
          <cell r="B178" t="str">
            <v>TH010</v>
          </cell>
          <cell r="C178" t="str">
            <v>MAL</v>
          </cell>
          <cell r="D178">
            <v>0</v>
          </cell>
          <cell r="E178" t="str">
            <v>TH03</v>
          </cell>
          <cell r="F178" t="str">
            <v>OK</v>
          </cell>
          <cell r="G178">
            <v>0</v>
          </cell>
          <cell r="H178" t="str">
            <v>MALETA APRESENTACAO</v>
          </cell>
          <cell r="I178" t="str">
            <v>PAE485T01A - SIGMA 485-E</v>
          </cell>
          <cell r="J178">
            <v>0</v>
          </cell>
        </row>
        <row r="179">
          <cell r="A179" t="str">
            <v>TH01000272</v>
          </cell>
          <cell r="B179" t="str">
            <v>TH010</v>
          </cell>
          <cell r="C179" t="str">
            <v>MAL</v>
          </cell>
          <cell r="D179">
            <v>0</v>
          </cell>
          <cell r="E179" t="str">
            <v>TH03</v>
          </cell>
          <cell r="F179" t="str">
            <v>OK</v>
          </cell>
          <cell r="G179">
            <v>0</v>
          </cell>
          <cell r="H179" t="str">
            <v>MALETA APRESENTACAO</v>
          </cell>
          <cell r="I179" t="str">
            <v>PAE485T01B - SAFIRA L-125</v>
          </cell>
          <cell r="J179">
            <v>0</v>
          </cell>
        </row>
        <row r="180">
          <cell r="A180" t="str">
            <v>TH01000273</v>
          </cell>
          <cell r="B180" t="str">
            <v>TH010</v>
          </cell>
          <cell r="C180" t="str">
            <v>MAL</v>
          </cell>
          <cell r="D180">
            <v>0</v>
          </cell>
          <cell r="E180" t="str">
            <v>TH03</v>
          </cell>
          <cell r="F180" t="str">
            <v>OK</v>
          </cell>
          <cell r="G180">
            <v>0</v>
          </cell>
          <cell r="H180" t="str">
            <v>MALETA APRESENTACAO</v>
          </cell>
          <cell r="I180" t="str">
            <v>PAE485T02B - SAFIRA 485</v>
          </cell>
          <cell r="J180">
            <v>0</v>
          </cell>
        </row>
        <row r="181">
          <cell r="A181" t="str">
            <v>TH01000274</v>
          </cell>
          <cell r="B181" t="str">
            <v>TH010</v>
          </cell>
          <cell r="C181" t="str">
            <v>MAL</v>
          </cell>
          <cell r="D181">
            <v>0</v>
          </cell>
          <cell r="E181" t="str">
            <v>TH03</v>
          </cell>
          <cell r="F181" t="str">
            <v>OK</v>
          </cell>
          <cell r="G181">
            <v>0</v>
          </cell>
          <cell r="H181" t="str">
            <v>MALETA APRESENTACAO</v>
          </cell>
          <cell r="I181" t="str">
            <v>PACONVT01A - SENTRY 04M</v>
          </cell>
          <cell r="J181">
            <v>0</v>
          </cell>
        </row>
        <row r="182">
          <cell r="A182" t="str">
            <v>TH01000275</v>
          </cell>
          <cell r="B182" t="str">
            <v>TH010</v>
          </cell>
          <cell r="C182" t="str">
            <v>MAL</v>
          </cell>
          <cell r="D182">
            <v>0</v>
          </cell>
          <cell r="E182" t="str">
            <v>TH03</v>
          </cell>
          <cell r="F182" t="str">
            <v>OK</v>
          </cell>
          <cell r="G182">
            <v>0</v>
          </cell>
          <cell r="H182" t="str">
            <v>MALETA APRESENTACAO</v>
          </cell>
          <cell r="I182" t="str">
            <v>PACONVT01B - SOLUTION 24L</v>
          </cell>
          <cell r="J182">
            <v>0</v>
          </cell>
        </row>
        <row r="183">
          <cell r="A183" t="str">
            <v>TH01000276</v>
          </cell>
          <cell r="B183" t="str">
            <v>TH010</v>
          </cell>
          <cell r="C183" t="str">
            <v>ACI</v>
          </cell>
          <cell r="D183" t="str">
            <v>AME</v>
          </cell>
          <cell r="E183" t="str">
            <v>TH01</v>
          </cell>
          <cell r="F183">
            <v>0</v>
          </cell>
          <cell r="G183" t="str">
            <v>AME485T05A0</v>
          </cell>
          <cell r="H183" t="str">
            <v xml:space="preserve">ACIONADOR MANUAL ENDER.  IP-66 </v>
          </cell>
          <cell r="I183" t="str">
            <v>AME485T05A0-TEMPO, GASES E POEIRA</v>
          </cell>
          <cell r="J183" t="str">
            <v>RAAA-A01</v>
          </cell>
        </row>
        <row r="184">
          <cell r="A184" t="str">
            <v>TH01000277</v>
          </cell>
          <cell r="B184" t="str">
            <v>TH010</v>
          </cell>
          <cell r="C184" t="str">
            <v>ACI</v>
          </cell>
          <cell r="D184" t="str">
            <v>AME</v>
          </cell>
          <cell r="E184" t="str">
            <v>TH01</v>
          </cell>
          <cell r="F184">
            <v>0</v>
          </cell>
          <cell r="G184" t="str">
            <v>AME485T05A0</v>
          </cell>
          <cell r="H184" t="str">
            <v xml:space="preserve">ACIONADOR MANUAL ENDER.  IP-65 </v>
          </cell>
          <cell r="I184" t="str">
            <v>AME485T05A0-TEMPO, GASES E POEIRA</v>
          </cell>
          <cell r="J184" t="str">
            <v>RAAA-A01</v>
          </cell>
        </row>
        <row r="185">
          <cell r="A185" t="str">
            <v>TH01000278</v>
          </cell>
          <cell r="B185" t="str">
            <v>TH010</v>
          </cell>
          <cell r="C185" t="str">
            <v>BAT</v>
          </cell>
          <cell r="D185" t="str">
            <v>BAT</v>
          </cell>
          <cell r="E185" t="str">
            <v>TH03</v>
          </cell>
          <cell r="F185" t="str">
            <v>OK</v>
          </cell>
          <cell r="G185" t="str">
            <v>BAT12V7AH</v>
          </cell>
          <cell r="H185" t="str">
            <v>BATERIA SELADA</v>
          </cell>
          <cell r="I185" t="str">
            <v>BATERIA SELADA 12V - 7Ah</v>
          </cell>
          <cell r="J185">
            <v>0</v>
          </cell>
        </row>
        <row r="186">
          <cell r="A186" t="str">
            <v>TH01000279</v>
          </cell>
          <cell r="B186" t="str">
            <v>TH010</v>
          </cell>
          <cell r="C186" t="str">
            <v>BAT</v>
          </cell>
          <cell r="D186" t="str">
            <v>BAT</v>
          </cell>
          <cell r="E186" t="str">
            <v>TH03</v>
          </cell>
          <cell r="F186" t="str">
            <v>OK</v>
          </cell>
          <cell r="G186" t="str">
            <v>BATERIA</v>
          </cell>
          <cell r="H186" t="str">
            <v>BATERIA SELADA</v>
          </cell>
          <cell r="I186" t="str">
            <v>BATERIA SELADA 12V - 18Ah</v>
          </cell>
          <cell r="J186">
            <v>0</v>
          </cell>
        </row>
        <row r="187">
          <cell r="A187" t="str">
            <v>TH01000280</v>
          </cell>
          <cell r="B187" t="str">
            <v>TH010</v>
          </cell>
          <cell r="C187" t="str">
            <v>BAT</v>
          </cell>
          <cell r="D187" t="str">
            <v>BAT</v>
          </cell>
          <cell r="E187" t="str">
            <v>TH03</v>
          </cell>
          <cell r="F187" t="str">
            <v>OK</v>
          </cell>
          <cell r="G187" t="str">
            <v>BATERIA</v>
          </cell>
          <cell r="H187" t="str">
            <v>BATERIA SELADA</v>
          </cell>
          <cell r="I187" t="str">
            <v>BATERIA SELADA 12V - 26Ah</v>
          </cell>
          <cell r="J187">
            <v>0</v>
          </cell>
        </row>
        <row r="188">
          <cell r="A188" t="str">
            <v>TH01000281</v>
          </cell>
          <cell r="B188" t="str">
            <v>TH010</v>
          </cell>
          <cell r="C188" t="str">
            <v>BAT</v>
          </cell>
          <cell r="D188" t="str">
            <v>BAT</v>
          </cell>
          <cell r="E188" t="str">
            <v>TH03</v>
          </cell>
          <cell r="F188" t="str">
            <v>OK</v>
          </cell>
          <cell r="G188" t="str">
            <v>BATERIA</v>
          </cell>
          <cell r="H188" t="str">
            <v>BATERIA SELADA</v>
          </cell>
          <cell r="I188" t="str">
            <v>BATERIA SELADA 12V - 55Ah</v>
          </cell>
          <cell r="J188">
            <v>0</v>
          </cell>
        </row>
        <row r="189">
          <cell r="A189" t="str">
            <v>TH01000282</v>
          </cell>
          <cell r="B189" t="str">
            <v>TH010</v>
          </cell>
          <cell r="C189" t="str">
            <v>CAR</v>
          </cell>
          <cell r="D189" t="str">
            <v>MDC</v>
          </cell>
          <cell r="E189" t="str">
            <v>TH02</v>
          </cell>
          <cell r="F189" t="str">
            <v>OK</v>
          </cell>
          <cell r="G189" t="str">
            <v>MDCDIPT01A0</v>
          </cell>
          <cell r="H189" t="str">
            <v>CARTAO ELETRONICO</v>
          </cell>
          <cell r="I189" t="str">
            <v>IOSYSG7 - PROTHEUS G7</v>
          </cell>
          <cell r="J189">
            <v>0</v>
          </cell>
        </row>
        <row r="190">
          <cell r="A190" t="str">
            <v>TH01000283</v>
          </cell>
          <cell r="B190" t="str">
            <v>TH010</v>
          </cell>
          <cell r="C190" t="str">
            <v>ACI</v>
          </cell>
          <cell r="D190" t="str">
            <v>AME</v>
          </cell>
          <cell r="E190" t="str">
            <v>TH01</v>
          </cell>
          <cell r="F190" t="str">
            <v>INATIVO</v>
          </cell>
          <cell r="G190" t="str">
            <v>AME485T02A0</v>
          </cell>
          <cell r="H190" t="str">
            <v>ACIONADOR MANUAL ENDER. IP-20</v>
          </cell>
          <cell r="I190" t="str">
            <v>AME485T02A0-APERTE AQUI</v>
          </cell>
          <cell r="J190" t="str">
            <v>RBEA-A42</v>
          </cell>
        </row>
        <row r="191">
          <cell r="A191" t="str">
            <v>TH01000284</v>
          </cell>
          <cell r="B191" t="str">
            <v>TH010</v>
          </cell>
          <cell r="C191" t="str">
            <v>ACI</v>
          </cell>
          <cell r="D191" t="str">
            <v>AME</v>
          </cell>
          <cell r="E191" t="str">
            <v>TH01</v>
          </cell>
          <cell r="F191" t="str">
            <v>ATIVO</v>
          </cell>
          <cell r="G191" t="str">
            <v>AME485T04A0</v>
          </cell>
          <cell r="H191" t="str">
            <v>ACIONADOR MANUAL ENDER. IP-55</v>
          </cell>
          <cell r="I191" t="str">
            <v>AME485T04A0-LEVANTE E APERTE AQUI</v>
          </cell>
          <cell r="J191" t="str">
            <v>RACA-A40</v>
          </cell>
        </row>
        <row r="192">
          <cell r="A192" t="str">
            <v>TH01000285</v>
          </cell>
          <cell r="B192" t="str">
            <v>TH010</v>
          </cell>
          <cell r="C192" t="str">
            <v>SIN</v>
          </cell>
          <cell r="D192" t="str">
            <v>SAV</v>
          </cell>
          <cell r="E192" t="str">
            <v>TH01</v>
          </cell>
          <cell r="F192" t="str">
            <v>INATIVO</v>
          </cell>
          <cell r="G192" t="str">
            <v>SAV485T01A0</v>
          </cell>
          <cell r="H192" t="str">
            <v>SINALIZADOR AUDIOVISUAL ENDER.</v>
          </cell>
          <cell r="I192" t="str">
            <v>SAV485T01A0-IP-20 - LED</v>
          </cell>
          <cell r="J192" t="str">
            <v>RAEA-A42</v>
          </cell>
        </row>
        <row r="193">
          <cell r="A193" t="str">
            <v>TH01000286</v>
          </cell>
          <cell r="B193" t="str">
            <v>TH010</v>
          </cell>
          <cell r="C193" t="str">
            <v>SIN</v>
          </cell>
          <cell r="D193" t="str">
            <v>SAV</v>
          </cell>
          <cell r="E193" t="str">
            <v>TH01</v>
          </cell>
          <cell r="F193" t="str">
            <v>INATIVO</v>
          </cell>
          <cell r="G193" t="str">
            <v>SAV485T01A0</v>
          </cell>
          <cell r="H193" t="str">
            <v>SINALIZADOR AUDIOVISUAL ENDER.</v>
          </cell>
          <cell r="I193" t="str">
            <v>SAV485T01A0-IP-20 - LED</v>
          </cell>
          <cell r="J193" t="str">
            <v>RAEA-B42</v>
          </cell>
        </row>
        <row r="194">
          <cell r="A194" t="str">
            <v>TH01000287</v>
          </cell>
          <cell r="B194" t="str">
            <v>TH010</v>
          </cell>
          <cell r="C194" t="str">
            <v>INT</v>
          </cell>
          <cell r="D194" t="str">
            <v>MLR</v>
          </cell>
          <cell r="E194" t="str">
            <v>TH01</v>
          </cell>
          <cell r="F194">
            <v>0</v>
          </cell>
          <cell r="G194" t="str">
            <v>MLRDIPT01A0</v>
          </cell>
          <cell r="H194" t="str">
            <v>INTERFACE END. P/ 1 PONTO CONV.</v>
          </cell>
          <cell r="I194" t="str">
            <v>MLRDIPT01A0 - CLASSE B - C / PROTETOR.</v>
          </cell>
          <cell r="J194">
            <v>0</v>
          </cell>
        </row>
        <row r="195">
          <cell r="A195" t="str">
            <v>TH01000288</v>
          </cell>
          <cell r="B195" t="str">
            <v>TH010</v>
          </cell>
          <cell r="C195" t="str">
            <v>SIR</v>
          </cell>
          <cell r="D195">
            <v>0</v>
          </cell>
          <cell r="E195" t="str">
            <v>TH03</v>
          </cell>
          <cell r="F195" t="str">
            <v>OK</v>
          </cell>
          <cell r="G195">
            <v>0</v>
          </cell>
          <cell r="H195" t="str">
            <v>SIRENE ELETRONICA IP-66 EX</v>
          </cell>
          <cell r="I195" t="str">
            <v>SINALIZADOR SONORO -BX/6500 24V</v>
          </cell>
          <cell r="J195">
            <v>0</v>
          </cell>
        </row>
        <row r="196">
          <cell r="A196" t="str">
            <v>TH01000289</v>
          </cell>
          <cell r="B196" t="str">
            <v>TH010</v>
          </cell>
          <cell r="C196" t="str">
            <v>IND</v>
          </cell>
          <cell r="D196">
            <v>0</v>
          </cell>
          <cell r="E196" t="str">
            <v>TH03</v>
          </cell>
          <cell r="F196" t="str">
            <v>OK</v>
          </cell>
          <cell r="G196">
            <v>0</v>
          </cell>
          <cell r="H196" t="str">
            <v>INDICADOR VISUAL IP-66 EX</v>
          </cell>
          <cell r="I196" t="str">
            <v xml:space="preserve"> INDICADOR VISUAL AIX/H1-LDI15-24V</v>
          </cell>
          <cell r="J196">
            <v>0</v>
          </cell>
        </row>
        <row r="197">
          <cell r="A197" t="str">
            <v>TH01000290</v>
          </cell>
          <cell r="B197" t="str">
            <v>TH010</v>
          </cell>
          <cell r="C197" t="str">
            <v>SIR</v>
          </cell>
          <cell r="D197">
            <v>0</v>
          </cell>
          <cell r="E197" t="str">
            <v>TH03</v>
          </cell>
          <cell r="F197" t="str">
            <v>OK</v>
          </cell>
          <cell r="G197">
            <v>0</v>
          </cell>
          <cell r="H197" t="str">
            <v>SIRENE PNEUMATICA</v>
          </cell>
          <cell r="I197" t="str">
            <v>24VCC 10 A 80 LBS 140DB + ACESSORIOS</v>
          </cell>
          <cell r="J197">
            <v>0</v>
          </cell>
        </row>
        <row r="198">
          <cell r="A198" t="str">
            <v>TH01000291</v>
          </cell>
          <cell r="B198" t="str">
            <v>TH010</v>
          </cell>
          <cell r="C198" t="str">
            <v>CAI</v>
          </cell>
          <cell r="D198" t="str">
            <v>AME</v>
          </cell>
          <cell r="E198" t="str">
            <v>TH03</v>
          </cell>
          <cell r="F198" t="str">
            <v>OK</v>
          </cell>
          <cell r="G198" t="str">
            <v>AME485T04A0</v>
          </cell>
          <cell r="H198" t="str">
            <v>CAIXA AME485T04A-IP55</v>
          </cell>
          <cell r="I198" t="str">
            <v>KIT  SEM CARTAO ELETRONICO</v>
          </cell>
          <cell r="J198">
            <v>0</v>
          </cell>
        </row>
        <row r="199">
          <cell r="A199" t="str">
            <v>TH01000292</v>
          </cell>
          <cell r="B199" t="str">
            <v>TH010</v>
          </cell>
          <cell r="C199" t="str">
            <v>SIN</v>
          </cell>
          <cell r="D199" t="str">
            <v>SAV</v>
          </cell>
          <cell r="E199" t="str">
            <v>TH01</v>
          </cell>
          <cell r="F199" t="str">
            <v>ATIVO</v>
          </cell>
          <cell r="G199" t="str">
            <v>SAV485T01A0</v>
          </cell>
          <cell r="H199" t="str">
            <v>SINALIZADOR AUDIOVISUAL ENDER.</v>
          </cell>
          <cell r="I199" t="str">
            <v>SAV485T01A0-IP-20 - LED</v>
          </cell>
          <cell r="J199" t="str">
            <v>RAEA-C42</v>
          </cell>
        </row>
        <row r="200">
          <cell r="A200" t="str">
            <v>TH01000293</v>
          </cell>
          <cell r="B200" t="str">
            <v>TH010</v>
          </cell>
          <cell r="C200" t="str">
            <v>CAR</v>
          </cell>
          <cell r="D200" t="str">
            <v>SAV</v>
          </cell>
          <cell r="E200" t="str">
            <v>TH02</v>
          </cell>
          <cell r="F200" t="str">
            <v>ATIVO</v>
          </cell>
          <cell r="G200" t="str">
            <v>SAV485T01A0</v>
          </cell>
          <cell r="H200" t="str">
            <v>CARTAO ELETRONICO</v>
          </cell>
          <cell r="I200" t="str">
            <v>SAV485T01A0-IP-20 - LED</v>
          </cell>
          <cell r="J200" t="str">
            <v>RAEA-C42</v>
          </cell>
        </row>
        <row r="201">
          <cell r="A201" t="str">
            <v>TH01000294</v>
          </cell>
          <cell r="B201" t="str">
            <v>TH010</v>
          </cell>
          <cell r="C201" t="str">
            <v>SIN</v>
          </cell>
          <cell r="D201" t="str">
            <v>SAE</v>
          </cell>
          <cell r="E201" t="str">
            <v>TH01</v>
          </cell>
          <cell r="F201">
            <v>0</v>
          </cell>
          <cell r="G201" t="str">
            <v>SAE485T01A0</v>
          </cell>
          <cell r="H201" t="str">
            <v>SINALIZADOR SONORO ENDER.</v>
          </cell>
          <cell r="I201" t="str">
            <v>SAE485T01A0-IP-20 - 95dB</v>
          </cell>
          <cell r="J201" t="str">
            <v>RAEB-C42</v>
          </cell>
        </row>
        <row r="202">
          <cell r="A202" t="str">
            <v>TH01000295</v>
          </cell>
          <cell r="B202" t="str">
            <v>TH010</v>
          </cell>
          <cell r="C202" t="str">
            <v>CAR</v>
          </cell>
          <cell r="D202" t="str">
            <v>SAE</v>
          </cell>
          <cell r="E202" t="str">
            <v>TH02</v>
          </cell>
          <cell r="F202" t="str">
            <v>OK</v>
          </cell>
          <cell r="G202" t="str">
            <v>SAE485T01A0</v>
          </cell>
          <cell r="H202" t="str">
            <v>CARTAO ELETRONICO</v>
          </cell>
          <cell r="I202" t="str">
            <v>SAE485T01A0-IP-20 - 95dB</v>
          </cell>
          <cell r="J202" t="str">
            <v>RAEB-C42</v>
          </cell>
        </row>
        <row r="203">
          <cell r="A203" t="str">
            <v>TH01000296</v>
          </cell>
          <cell r="B203" t="str">
            <v>TH010</v>
          </cell>
          <cell r="C203" t="str">
            <v>INT</v>
          </cell>
          <cell r="D203" t="str">
            <v>MDC</v>
          </cell>
          <cell r="E203" t="str">
            <v>TH01</v>
          </cell>
          <cell r="F203" t="str">
            <v>ATIVO</v>
          </cell>
          <cell r="G203" t="str">
            <v>MDC485T01A0</v>
          </cell>
          <cell r="H203" t="str">
            <v>INTERFACE END. P/ 1 PONTO CONV</v>
          </cell>
          <cell r="I203" t="str">
            <v>MDC485T01A0-CLASSE B - RESIN.</v>
          </cell>
          <cell r="J203" t="str">
            <v>RAEA-A420</v>
          </cell>
        </row>
        <row r="204">
          <cell r="A204" t="str">
            <v>TH01000297</v>
          </cell>
          <cell r="B204" t="str">
            <v>TH010</v>
          </cell>
          <cell r="C204" t="str">
            <v>CAR</v>
          </cell>
          <cell r="D204" t="str">
            <v>MDC</v>
          </cell>
          <cell r="E204" t="str">
            <v>TH02</v>
          </cell>
          <cell r="F204" t="str">
            <v>ATIVO</v>
          </cell>
          <cell r="G204" t="str">
            <v>MDC485T01A0</v>
          </cell>
          <cell r="H204" t="str">
            <v>CARTAO ELETRONICO</v>
          </cell>
          <cell r="I204" t="str">
            <v>MDC485T01A0-CLASSE B</v>
          </cell>
          <cell r="J204" t="str">
            <v>RAEA-A420</v>
          </cell>
        </row>
        <row r="205">
          <cell r="A205" t="str">
            <v>TH01000298</v>
          </cell>
          <cell r="B205" t="str">
            <v>TH010</v>
          </cell>
          <cell r="C205" t="str">
            <v>INT</v>
          </cell>
          <cell r="D205" t="str">
            <v>MCA</v>
          </cell>
          <cell r="E205" t="str">
            <v>TH01</v>
          </cell>
          <cell r="F205" t="str">
            <v>ATIVO</v>
          </cell>
          <cell r="G205" t="str">
            <v>MCA485T01A0</v>
          </cell>
          <cell r="H205" t="str">
            <v>INTERFACE END. P/ 2 ZONAS CONV</v>
          </cell>
          <cell r="I205" t="str">
            <v>MCA485T01A0-CLASSE A</v>
          </cell>
          <cell r="J205" t="str">
            <v>RAAA-F42</v>
          </cell>
        </row>
        <row r="206">
          <cell r="A206" t="str">
            <v>TH01000299</v>
          </cell>
          <cell r="B206" t="str">
            <v>TH010</v>
          </cell>
          <cell r="C206" t="str">
            <v>CAR</v>
          </cell>
          <cell r="D206" t="str">
            <v>MCA</v>
          </cell>
          <cell r="E206" t="str">
            <v>TH02</v>
          </cell>
          <cell r="F206" t="str">
            <v>OK</v>
          </cell>
          <cell r="G206" t="str">
            <v>MCA485T01A0</v>
          </cell>
          <cell r="H206" t="str">
            <v>CARTAO ELETRONICO</v>
          </cell>
          <cell r="I206" t="str">
            <v>MCA485T01A0-CLASSE A</v>
          </cell>
          <cell r="J206" t="str">
            <v>RAAA-F40</v>
          </cell>
        </row>
        <row r="207">
          <cell r="A207" t="str">
            <v>TH01000300</v>
          </cell>
          <cell r="B207" t="str">
            <v>TH010</v>
          </cell>
          <cell r="C207" t="str">
            <v>INT</v>
          </cell>
          <cell r="D207" t="str">
            <v>MCB</v>
          </cell>
          <cell r="E207" t="str">
            <v>TH01</v>
          </cell>
          <cell r="F207" t="str">
            <v>ATIVO</v>
          </cell>
          <cell r="G207" t="str">
            <v>MCB485T01A0</v>
          </cell>
          <cell r="H207" t="str">
            <v>INTERFACE END. P/ 2 ZONA CONV.</v>
          </cell>
          <cell r="I207" t="str">
            <v>MCB485T01A0-CLASSE B</v>
          </cell>
          <cell r="J207" t="str">
            <v>RAAA-D42</v>
          </cell>
        </row>
        <row r="208">
          <cell r="A208" t="str">
            <v>TH01000301</v>
          </cell>
          <cell r="B208" t="str">
            <v>TH010</v>
          </cell>
          <cell r="C208" t="str">
            <v>CAR</v>
          </cell>
          <cell r="D208" t="str">
            <v>MCB</v>
          </cell>
          <cell r="E208" t="str">
            <v>TH02</v>
          </cell>
          <cell r="F208" t="str">
            <v>OK</v>
          </cell>
          <cell r="G208" t="str">
            <v>MCB485T01A0</v>
          </cell>
          <cell r="H208" t="str">
            <v>CARTAO ELETRONICO</v>
          </cell>
          <cell r="I208" t="str">
            <v>MCB485T01A0-CLASSE B</v>
          </cell>
          <cell r="J208" t="str">
            <v>RAAA-D42</v>
          </cell>
        </row>
        <row r="209">
          <cell r="A209" t="str">
            <v>TH01000302</v>
          </cell>
          <cell r="B209" t="str">
            <v>TH010</v>
          </cell>
          <cell r="C209" t="str">
            <v>INT</v>
          </cell>
          <cell r="D209" t="str">
            <v>MRE</v>
          </cell>
          <cell r="E209" t="str">
            <v>TH01</v>
          </cell>
          <cell r="F209" t="str">
            <v>ATIVO</v>
          </cell>
          <cell r="G209" t="str">
            <v>MRE485T01A0</v>
          </cell>
          <cell r="H209" t="str">
            <v>INTERFACE END. P/ SINALIZ/COM.</v>
          </cell>
          <cell r="I209" t="str">
            <v>MRE485T01A0-IP-20</v>
          </cell>
          <cell r="J209" t="str">
            <v>RAAA-C42</v>
          </cell>
        </row>
        <row r="210">
          <cell r="A210" t="str">
            <v>TH01000303</v>
          </cell>
          <cell r="B210" t="str">
            <v>TH010</v>
          </cell>
          <cell r="C210" t="str">
            <v>CAR</v>
          </cell>
          <cell r="D210" t="str">
            <v>MRE</v>
          </cell>
          <cell r="E210" t="str">
            <v>TH02</v>
          </cell>
          <cell r="F210" t="str">
            <v>OK</v>
          </cell>
          <cell r="G210" t="str">
            <v>MRE485T01A0</v>
          </cell>
          <cell r="H210" t="str">
            <v>CARTAO ELETRONICO</v>
          </cell>
          <cell r="I210" t="str">
            <v>MRE485T01A0-IP-20</v>
          </cell>
          <cell r="J210" t="str">
            <v>RAAA-C42</v>
          </cell>
        </row>
        <row r="211">
          <cell r="A211" t="str">
            <v>TH01000304</v>
          </cell>
          <cell r="B211" t="str">
            <v>TH010</v>
          </cell>
          <cell r="C211" t="str">
            <v>MOD</v>
          </cell>
          <cell r="D211" t="str">
            <v>MCC</v>
          </cell>
          <cell r="E211" t="str">
            <v>TH01</v>
          </cell>
          <cell r="F211">
            <v>0</v>
          </cell>
          <cell r="G211" t="str">
            <v>MCC485T01A0</v>
          </cell>
          <cell r="H211" t="str">
            <v>MOD. END. P/ CELULA CARGA CONV</v>
          </cell>
          <cell r="I211" t="str">
            <v>MCC485T01A0-IP-20</v>
          </cell>
          <cell r="J211" t="str">
            <v>RAAA-A40</v>
          </cell>
        </row>
        <row r="212">
          <cell r="A212" t="str">
            <v>TH01000305</v>
          </cell>
          <cell r="B212" t="str">
            <v>TH010</v>
          </cell>
          <cell r="C212" t="str">
            <v>CAR</v>
          </cell>
          <cell r="D212" t="str">
            <v>MCC</v>
          </cell>
          <cell r="E212" t="str">
            <v>TH02</v>
          </cell>
          <cell r="F212" t="str">
            <v>OK</v>
          </cell>
          <cell r="G212" t="str">
            <v>MCC485T01A0</v>
          </cell>
          <cell r="H212" t="str">
            <v>CARTAO ELETRONICO</v>
          </cell>
          <cell r="I212" t="str">
            <v>MCC485T01A0-IP-20</v>
          </cell>
          <cell r="J212" t="str">
            <v>RAAA-A40</v>
          </cell>
        </row>
        <row r="213">
          <cell r="A213" t="str">
            <v>TH01000306</v>
          </cell>
          <cell r="B213" t="str">
            <v>TH010</v>
          </cell>
          <cell r="C213" t="str">
            <v>SIN</v>
          </cell>
          <cell r="D213">
            <v>0</v>
          </cell>
          <cell r="E213" t="str">
            <v>TH03</v>
          </cell>
          <cell r="F213" t="str">
            <v>OK</v>
          </cell>
          <cell r="G213">
            <v>0</v>
          </cell>
          <cell r="H213" t="str">
            <v>SINALIZADOR</v>
          </cell>
          <cell r="I213" t="str">
            <v>BLOQUEIO/LIBERAÇÃO AGENTE EXTI</v>
          </cell>
          <cell r="J213">
            <v>0</v>
          </cell>
        </row>
        <row r="214">
          <cell r="A214" t="str">
            <v>TH01000307</v>
          </cell>
          <cell r="B214" t="str">
            <v>TH010</v>
          </cell>
          <cell r="C214" t="str">
            <v>Cha</v>
          </cell>
          <cell r="D214">
            <v>0</v>
          </cell>
          <cell r="E214" t="str">
            <v>TH03</v>
          </cell>
          <cell r="F214" t="str">
            <v>OK</v>
          </cell>
          <cell r="G214">
            <v>0</v>
          </cell>
          <cell r="H214" t="str">
            <v xml:space="preserve">Chave de fluxo de 21/2" mod. GS-1, </v>
          </cell>
          <cell r="I214" t="str">
            <v>24Vcc-com retardo-abraç. tipo U.</v>
          </cell>
          <cell r="J214">
            <v>0</v>
          </cell>
        </row>
        <row r="215">
          <cell r="A215" t="str">
            <v>TH01000308</v>
          </cell>
          <cell r="B215" t="str">
            <v>TH010</v>
          </cell>
          <cell r="C215" t="str">
            <v>GAS</v>
          </cell>
          <cell r="D215">
            <v>0</v>
          </cell>
          <cell r="E215" t="str">
            <v>TH03</v>
          </cell>
          <cell r="F215" t="str">
            <v>OK</v>
          </cell>
          <cell r="G215">
            <v>0</v>
          </cell>
          <cell r="H215" t="str">
            <v>GAS P/ COMBATE DE INCENDIO</v>
          </cell>
          <cell r="I215" t="str">
            <v>FM-200 HFC 227-EA</v>
          </cell>
          <cell r="J215">
            <v>0</v>
          </cell>
        </row>
        <row r="216">
          <cell r="A216" t="str">
            <v>TH01000309</v>
          </cell>
          <cell r="B216" t="str">
            <v>TH010</v>
          </cell>
          <cell r="C216" t="str">
            <v>CIL</v>
          </cell>
          <cell r="D216">
            <v>0</v>
          </cell>
          <cell r="E216" t="str">
            <v>TH03</v>
          </cell>
          <cell r="F216" t="str">
            <v>OK</v>
          </cell>
          <cell r="G216">
            <v>0</v>
          </cell>
          <cell r="H216" t="str">
            <v>CILINDRO P/ GAS DE COMBATE</v>
          </cell>
          <cell r="I216" t="str">
            <v xml:space="preserve">fixo de gás 90 kg - Fm-200 </v>
          </cell>
          <cell r="J216">
            <v>0</v>
          </cell>
        </row>
        <row r="217">
          <cell r="A217" t="str">
            <v>TH01000310</v>
          </cell>
          <cell r="B217" t="str">
            <v>TH010</v>
          </cell>
          <cell r="C217" t="str">
            <v>CIL</v>
          </cell>
          <cell r="D217">
            <v>0</v>
          </cell>
          <cell r="E217" t="str">
            <v>TH03</v>
          </cell>
          <cell r="F217" t="str">
            <v>OK</v>
          </cell>
          <cell r="G217">
            <v>0</v>
          </cell>
          <cell r="H217" t="str">
            <v>CILINDRO P/ GAS DE COMBATE</v>
          </cell>
          <cell r="I217" t="str">
            <v xml:space="preserve">fixo de gás 150 kg - Fm-200 </v>
          </cell>
          <cell r="J217">
            <v>0</v>
          </cell>
        </row>
        <row r="218">
          <cell r="A218" t="str">
            <v>TH01000311</v>
          </cell>
          <cell r="B218" t="str">
            <v>TH010</v>
          </cell>
          <cell r="C218" t="str">
            <v>Pro</v>
          </cell>
          <cell r="D218">
            <v>0</v>
          </cell>
          <cell r="E218" t="str">
            <v>TH03</v>
          </cell>
          <cell r="F218" t="str">
            <v>OK</v>
          </cell>
          <cell r="G218">
            <v>0</v>
          </cell>
          <cell r="H218" t="str">
            <v xml:space="preserve">Protetor de Surto </v>
          </cell>
          <cell r="I218" t="str">
            <v xml:space="preserve">Clamper 722.B.010 </v>
          </cell>
          <cell r="J218">
            <v>0</v>
          </cell>
        </row>
        <row r="219">
          <cell r="A219" t="str">
            <v>TH01000312</v>
          </cell>
          <cell r="B219" t="str">
            <v>TH010</v>
          </cell>
          <cell r="C219" t="str">
            <v>Pro</v>
          </cell>
          <cell r="D219">
            <v>0</v>
          </cell>
          <cell r="E219" t="str">
            <v>TH03</v>
          </cell>
          <cell r="F219" t="str">
            <v>OK</v>
          </cell>
          <cell r="G219">
            <v>0</v>
          </cell>
          <cell r="H219" t="str">
            <v xml:space="preserve">Protetor de Surto </v>
          </cell>
          <cell r="I219" t="str">
            <v>Clamper SERIE 822 B.20- 2 COND</v>
          </cell>
          <cell r="J219">
            <v>0</v>
          </cell>
        </row>
        <row r="220">
          <cell r="A220" t="str">
            <v>TH01000313</v>
          </cell>
          <cell r="B220" t="str">
            <v>TH010</v>
          </cell>
          <cell r="C220" t="str">
            <v>CAR</v>
          </cell>
          <cell r="D220" t="str">
            <v>FAO</v>
          </cell>
          <cell r="E220" t="str">
            <v>TH02</v>
          </cell>
          <cell r="F220" t="str">
            <v>OK</v>
          </cell>
          <cell r="G220" t="str">
            <v>FAO485T01B0</v>
          </cell>
          <cell r="H220" t="str">
            <v>CARTAO ELETRONICO</v>
          </cell>
          <cell r="I220" t="str">
            <v>FAO485T01B0 - ONIX_2407</v>
          </cell>
          <cell r="J220" t="str">
            <v>RAAA-C01</v>
          </cell>
        </row>
        <row r="221">
          <cell r="A221" t="str">
            <v>TH01000314</v>
          </cell>
          <cell r="B221" t="str">
            <v>TH010</v>
          </cell>
          <cell r="C221" t="str">
            <v>PAI</v>
          </cell>
          <cell r="D221" t="str">
            <v>PAE</v>
          </cell>
          <cell r="E221" t="str">
            <v>TH01</v>
          </cell>
          <cell r="F221">
            <v>0</v>
          </cell>
          <cell r="G221" t="str">
            <v>PAE485T01B1</v>
          </cell>
          <cell r="H221" t="str">
            <v>PAINEL DE ALARME DE INCENDIO</v>
          </cell>
          <cell r="I221" t="str">
            <v>PAE485T01B1-CX METALICA</v>
          </cell>
          <cell r="J221" t="str">
            <v>RAAB-A01</v>
          </cell>
        </row>
        <row r="222">
          <cell r="A222" t="str">
            <v>TH01000315</v>
          </cell>
          <cell r="B222" t="str">
            <v>TH010</v>
          </cell>
          <cell r="C222" t="str">
            <v>BAT</v>
          </cell>
          <cell r="D222" t="str">
            <v>BAT</v>
          </cell>
          <cell r="E222" t="str">
            <v>TH03</v>
          </cell>
          <cell r="F222" t="str">
            <v>OK</v>
          </cell>
          <cell r="G222" t="str">
            <v>BATERIA</v>
          </cell>
          <cell r="H222" t="str">
            <v>BATERIA SELADA</v>
          </cell>
          <cell r="I222" t="str">
            <v>12V - 1.3Ah</v>
          </cell>
          <cell r="J222">
            <v>0</v>
          </cell>
        </row>
        <row r="223">
          <cell r="A223" t="str">
            <v>TH01000316</v>
          </cell>
          <cell r="B223" t="str">
            <v>TH010</v>
          </cell>
          <cell r="C223" t="str">
            <v>Ser</v>
          </cell>
          <cell r="D223">
            <v>0</v>
          </cell>
          <cell r="E223" t="str">
            <v>TH04</v>
          </cell>
          <cell r="F223" t="str">
            <v>OK</v>
          </cell>
          <cell r="G223">
            <v>0</v>
          </cell>
          <cell r="H223" t="str">
            <v>Serviço de FRESAGEM DE CAIXA</v>
          </cell>
          <cell r="I223" t="str">
            <v>PAE485T01B - SAFIRA L-125</v>
          </cell>
          <cell r="J223">
            <v>0</v>
          </cell>
        </row>
        <row r="224">
          <cell r="A224" t="str">
            <v>TH01000317</v>
          </cell>
          <cell r="B224" t="str">
            <v>TH010</v>
          </cell>
          <cell r="C224" t="str">
            <v>CAR</v>
          </cell>
          <cell r="D224" t="str">
            <v>FAE</v>
          </cell>
          <cell r="E224" t="str">
            <v>TH02</v>
          </cell>
          <cell r="F224" t="str">
            <v>OK</v>
          </cell>
          <cell r="G224" t="str">
            <v>FAE485T01A0</v>
          </cell>
          <cell r="H224" t="str">
            <v>CARTAO ELETRONICO</v>
          </cell>
          <cell r="I224" t="str">
            <v xml:space="preserve">FAE485T01A0-5A - FONTECMP   </v>
          </cell>
          <cell r="J224" t="str">
            <v>RAAA-A01</v>
          </cell>
        </row>
        <row r="225">
          <cell r="A225" t="str">
            <v>TH01000318</v>
          </cell>
          <cell r="B225" t="str">
            <v>TH010</v>
          </cell>
          <cell r="C225" t="str">
            <v>VID</v>
          </cell>
          <cell r="D225" t="str">
            <v>AME</v>
          </cell>
          <cell r="E225" t="str">
            <v>TH03</v>
          </cell>
          <cell r="F225" t="str">
            <v>OK</v>
          </cell>
          <cell r="G225" t="str">
            <v>AME485T01A0</v>
          </cell>
          <cell r="H225" t="str">
            <v>VIDRO DIM. 70X63X2MM</v>
          </cell>
          <cell r="I225" t="str">
            <v>AME485T01A0- VIDRO</v>
          </cell>
          <cell r="J225">
            <v>0</v>
          </cell>
        </row>
        <row r="226">
          <cell r="A226" t="str">
            <v>TH01000319</v>
          </cell>
          <cell r="B226" t="str">
            <v>TH010</v>
          </cell>
          <cell r="C226" t="str">
            <v>PRI</v>
          </cell>
          <cell r="D226" t="str">
            <v>AME</v>
          </cell>
          <cell r="E226" t="str">
            <v>TH03</v>
          </cell>
          <cell r="F226" t="str">
            <v>OK</v>
          </cell>
          <cell r="G226" t="str">
            <v>AME485T02A0</v>
          </cell>
          <cell r="H226" t="str">
            <v xml:space="preserve">PRISMA PARA SINALIZAÇÃO  </v>
          </cell>
          <cell r="I226" t="str">
            <v>BOTOEIRA DE ABANDONO</v>
          </cell>
          <cell r="J226">
            <v>0</v>
          </cell>
        </row>
        <row r="227">
          <cell r="A227" t="str">
            <v>TH01000320</v>
          </cell>
          <cell r="B227" t="str">
            <v>TH010</v>
          </cell>
          <cell r="C227" t="str">
            <v>CAR</v>
          </cell>
          <cell r="D227" t="str">
            <v>FAE</v>
          </cell>
          <cell r="E227" t="str">
            <v>TH02</v>
          </cell>
          <cell r="F227" t="str">
            <v>OK</v>
          </cell>
          <cell r="G227" t="str">
            <v>FAE485T02A0</v>
          </cell>
          <cell r="H227" t="str">
            <v>CARTAO ELETRONICO</v>
          </cell>
          <cell r="I227" t="str">
            <v xml:space="preserve">FAE485T02A0 - ONIX2415_BASE   </v>
          </cell>
          <cell r="J227" t="str">
            <v>RAAA-B01</v>
          </cell>
        </row>
        <row r="228">
          <cell r="A228" t="str">
            <v>TH01000321</v>
          </cell>
          <cell r="B228" t="str">
            <v>TH010</v>
          </cell>
          <cell r="C228" t="str">
            <v>CAR</v>
          </cell>
          <cell r="D228" t="str">
            <v>FAE</v>
          </cell>
          <cell r="E228" t="str">
            <v>TH02</v>
          </cell>
          <cell r="F228" t="str">
            <v>OK</v>
          </cell>
          <cell r="G228" t="str">
            <v>FAE485T02A0</v>
          </cell>
          <cell r="H228" t="str">
            <v>CARTAO ELETRONICO</v>
          </cell>
          <cell r="I228" t="str">
            <v xml:space="preserve">FAE485T02A0 - ONIX2415_PWM   </v>
          </cell>
          <cell r="J228" t="str">
            <v>RAAA-B01</v>
          </cell>
        </row>
        <row r="229">
          <cell r="A229" t="str">
            <v>TH01000322</v>
          </cell>
          <cell r="B229" t="str">
            <v>TH010</v>
          </cell>
          <cell r="C229" t="str">
            <v>CAR</v>
          </cell>
          <cell r="D229" t="str">
            <v>FAE</v>
          </cell>
          <cell r="E229" t="str">
            <v>TH02</v>
          </cell>
          <cell r="F229" t="str">
            <v>OK</v>
          </cell>
          <cell r="G229" t="str">
            <v>FAE485T02A0</v>
          </cell>
          <cell r="H229" t="str">
            <v>CARTAO ELETRONICO</v>
          </cell>
          <cell r="I229" t="str">
            <v xml:space="preserve">FAE485T02A0 - ONIX2415_SUP   </v>
          </cell>
          <cell r="J229" t="str">
            <v>RAAA-B01</v>
          </cell>
        </row>
        <row r="230">
          <cell r="A230" t="str">
            <v>TH01000323</v>
          </cell>
          <cell r="B230" t="str">
            <v>TH010</v>
          </cell>
          <cell r="C230" t="str">
            <v>MÓD</v>
          </cell>
          <cell r="D230" t="str">
            <v>FAE</v>
          </cell>
          <cell r="E230" t="str">
            <v>TH01</v>
          </cell>
          <cell r="F230">
            <v>0</v>
          </cell>
          <cell r="G230" t="str">
            <v>FAE485T02A0</v>
          </cell>
          <cell r="H230" t="str">
            <v>MÓDULO DE FONTE AUX. SIGMA 485-E</v>
          </cell>
          <cell r="I230" t="str">
            <v xml:space="preserve">FAE485T02A0 - S/ VENTILAÇÃO </v>
          </cell>
          <cell r="J230" t="str">
            <v>RAAA-B01</v>
          </cell>
        </row>
        <row r="231">
          <cell r="A231" t="str">
            <v>TH01000324</v>
          </cell>
          <cell r="B231" t="str">
            <v>TH010</v>
          </cell>
          <cell r="C231" t="str">
            <v>CON</v>
          </cell>
          <cell r="D231">
            <v>0</v>
          </cell>
          <cell r="E231" t="str">
            <v>TH03</v>
          </cell>
          <cell r="F231" t="str">
            <v>OK</v>
          </cell>
          <cell r="G231">
            <v>0</v>
          </cell>
          <cell r="H231" t="str">
            <v xml:space="preserve">CONJUNTO C/ 2PÇS DE ELETROIMÃ </v>
          </cell>
          <cell r="I231" t="str">
            <v>P/ PORTA CORTA FOGO 24VCC 60MA</v>
          </cell>
          <cell r="J231">
            <v>0</v>
          </cell>
        </row>
        <row r="232">
          <cell r="A232" t="str">
            <v>TH01000325</v>
          </cell>
          <cell r="B232" t="str">
            <v>TH010</v>
          </cell>
          <cell r="C232" t="str">
            <v>IND</v>
          </cell>
          <cell r="D232">
            <v>0</v>
          </cell>
          <cell r="E232" t="str">
            <v>TH03</v>
          </cell>
          <cell r="F232" t="str">
            <v>OK</v>
          </cell>
          <cell r="G232">
            <v>0</v>
          </cell>
          <cell r="H232" t="str">
            <v xml:space="preserve">INDICADOR VISUAL </v>
          </cell>
          <cell r="I232" t="str">
            <v>600 CAND 220V XENON - BRANCA</v>
          </cell>
          <cell r="J232">
            <v>0</v>
          </cell>
        </row>
        <row r="233">
          <cell r="A233" t="str">
            <v>TH01000326</v>
          </cell>
          <cell r="B233" t="str">
            <v>TH010</v>
          </cell>
          <cell r="C233" t="str">
            <v>CAR</v>
          </cell>
          <cell r="D233" t="str">
            <v>MRA</v>
          </cell>
          <cell r="E233" t="str">
            <v>TH02</v>
          </cell>
          <cell r="F233" t="str">
            <v>OK</v>
          </cell>
          <cell r="G233" t="str">
            <v>MRA485T01A0</v>
          </cell>
          <cell r="H233" t="str">
            <v>CARTAO ELETRONICO</v>
          </cell>
          <cell r="I233" t="str">
            <v>MRA485T01B0-ENDER. SAFIRA L-125</v>
          </cell>
          <cell r="J233" t="str">
            <v>RAAA-A40</v>
          </cell>
        </row>
        <row r="234">
          <cell r="A234" t="str">
            <v>TH01000327</v>
          </cell>
          <cell r="B234" t="str">
            <v>TH010</v>
          </cell>
          <cell r="C234" t="str">
            <v>CAR</v>
          </cell>
          <cell r="D234" t="str">
            <v>PAE</v>
          </cell>
          <cell r="E234" t="str">
            <v>TH02</v>
          </cell>
          <cell r="F234" t="str">
            <v>OK</v>
          </cell>
          <cell r="G234" t="str">
            <v>PAE485T02B1</v>
          </cell>
          <cell r="H234" t="str">
            <v>CARTAO ELETRONICO</v>
          </cell>
          <cell r="I234" t="str">
            <v>PAE485T02B1-MLE01 125 ENDERE</v>
          </cell>
          <cell r="J234" t="str">
            <v>RAAA-C05</v>
          </cell>
        </row>
        <row r="235">
          <cell r="A235" t="str">
            <v>TH01000328</v>
          </cell>
          <cell r="B235" t="str">
            <v>TH010</v>
          </cell>
          <cell r="C235" t="str">
            <v>CAR</v>
          </cell>
          <cell r="D235" t="str">
            <v>PAE</v>
          </cell>
          <cell r="E235" t="str">
            <v>TH02</v>
          </cell>
          <cell r="F235" t="str">
            <v>OK</v>
          </cell>
          <cell r="G235" t="str">
            <v>PAE485T02B2</v>
          </cell>
          <cell r="H235" t="str">
            <v>CARTAO ELETRONICO</v>
          </cell>
          <cell r="I235" t="str">
            <v>PAE485T02B2-MLE02 250 ENDERE</v>
          </cell>
          <cell r="J235" t="str">
            <v>RAAA-C05</v>
          </cell>
        </row>
        <row r="236">
          <cell r="A236" t="str">
            <v>TH01000329</v>
          </cell>
          <cell r="B236" t="str">
            <v>TH010</v>
          </cell>
          <cell r="C236" t="str">
            <v>CAR</v>
          </cell>
          <cell r="D236" t="str">
            <v>PAE</v>
          </cell>
          <cell r="E236" t="str">
            <v>TH02</v>
          </cell>
          <cell r="F236" t="str">
            <v>OK</v>
          </cell>
          <cell r="G236" t="str">
            <v>PAE485T02B3</v>
          </cell>
          <cell r="H236" t="str">
            <v>CARTAO ELETRONICO</v>
          </cell>
          <cell r="I236" t="str">
            <v>PAE485T02B3-MLE03 375 ENDERE</v>
          </cell>
          <cell r="J236" t="str">
            <v>RAAA-C05</v>
          </cell>
        </row>
        <row r="237">
          <cell r="A237" t="str">
            <v>TH01000330</v>
          </cell>
          <cell r="B237" t="str">
            <v>TH010</v>
          </cell>
          <cell r="C237" t="str">
            <v>CAR</v>
          </cell>
          <cell r="D237" t="str">
            <v>PAE</v>
          </cell>
          <cell r="E237" t="str">
            <v>TH02</v>
          </cell>
          <cell r="F237" t="str">
            <v>OK</v>
          </cell>
          <cell r="G237" t="str">
            <v>PAE485T02B4</v>
          </cell>
          <cell r="H237" t="str">
            <v>CARTAO ELETRONICO</v>
          </cell>
          <cell r="I237" t="str">
            <v>PAE485T02B4-MLE04 500 ENDERE</v>
          </cell>
          <cell r="J237" t="str">
            <v>RAAA-C05</v>
          </cell>
        </row>
        <row r="238">
          <cell r="A238" t="str">
            <v>TH01000331</v>
          </cell>
          <cell r="B238" t="str">
            <v>TH010</v>
          </cell>
          <cell r="C238" t="str">
            <v>CAR</v>
          </cell>
          <cell r="D238" t="str">
            <v>PAE</v>
          </cell>
          <cell r="E238" t="str">
            <v>TH02</v>
          </cell>
          <cell r="F238" t="str">
            <v>OK</v>
          </cell>
          <cell r="G238" t="str">
            <v>PAE485T02B1</v>
          </cell>
          <cell r="H238" t="str">
            <v>CARTAO ELETRONICO</v>
          </cell>
          <cell r="I238" t="str">
            <v>IHM - PAE485T02B1</v>
          </cell>
          <cell r="J238" t="str">
            <v>RAAA-C05</v>
          </cell>
        </row>
        <row r="239">
          <cell r="A239" t="str">
            <v>TH01000332</v>
          </cell>
          <cell r="B239" t="str">
            <v>TH010</v>
          </cell>
          <cell r="C239" t="str">
            <v>GER</v>
          </cell>
          <cell r="D239" t="str">
            <v>GPR</v>
          </cell>
          <cell r="E239" t="str">
            <v>TH01</v>
          </cell>
          <cell r="F239">
            <v>0</v>
          </cell>
          <cell r="G239" t="str">
            <v>GPROG5T01A0</v>
          </cell>
          <cell r="H239" t="str">
            <v>GERENCIADOR PROGRAMAVEL</v>
          </cell>
          <cell r="I239" t="str">
            <v>PROTHEUS G5 24VCC</v>
          </cell>
          <cell r="J239">
            <v>0</v>
          </cell>
        </row>
        <row r="240">
          <cell r="A240" t="str">
            <v>TH01000333</v>
          </cell>
          <cell r="B240" t="str">
            <v>TH010</v>
          </cell>
          <cell r="C240" t="str">
            <v>PRO</v>
          </cell>
          <cell r="D240" t="str">
            <v>PLC</v>
          </cell>
          <cell r="E240" t="str">
            <v>TH01</v>
          </cell>
          <cell r="F240">
            <v>0</v>
          </cell>
          <cell r="G240" t="str">
            <v>PLCNEPT01B0</v>
          </cell>
          <cell r="H240" t="str">
            <v>PROGRAMADOR LOGICO CONTROLAVEL</v>
          </cell>
          <cell r="I240" t="str">
            <v>PLCNEPT01B0 - NEPTUNE II 24VCC</v>
          </cell>
          <cell r="J240">
            <v>0</v>
          </cell>
        </row>
        <row r="241">
          <cell r="A241" t="str">
            <v>TH01000334</v>
          </cell>
          <cell r="B241" t="str">
            <v>TH010</v>
          </cell>
          <cell r="C241" t="str">
            <v>PRO</v>
          </cell>
          <cell r="D241" t="str">
            <v>PLC</v>
          </cell>
          <cell r="E241" t="str">
            <v>TH01</v>
          </cell>
          <cell r="F241">
            <v>0</v>
          </cell>
          <cell r="G241" t="str">
            <v>PLCNEPT01B1</v>
          </cell>
          <cell r="H241" t="str">
            <v>PROGRAMADOR LOGICO CONTROLAVEL</v>
          </cell>
          <cell r="I241" t="str">
            <v>PLCNEPT01B1 - NEPTUNE II 48VCC</v>
          </cell>
          <cell r="J241">
            <v>0</v>
          </cell>
        </row>
        <row r="242">
          <cell r="A242" t="str">
            <v>TH01000335</v>
          </cell>
          <cell r="B242" t="str">
            <v>TH010</v>
          </cell>
          <cell r="C242" t="str">
            <v>CAR</v>
          </cell>
          <cell r="D242" t="str">
            <v>PAC</v>
          </cell>
          <cell r="E242" t="str">
            <v>TH02</v>
          </cell>
          <cell r="F242" t="str">
            <v>OK</v>
          </cell>
          <cell r="G242" t="str">
            <v>PACONVT01A0</v>
          </cell>
          <cell r="H242" t="str">
            <v>CARTAO ELETRONICO</v>
          </cell>
          <cell r="I242" t="str">
            <v xml:space="preserve">PACONVT01A0-IHM </v>
          </cell>
          <cell r="J242" t="str">
            <v>RADA-A01</v>
          </cell>
        </row>
        <row r="243">
          <cell r="A243" t="str">
            <v>TH01000336</v>
          </cell>
          <cell r="B243" t="str">
            <v>TH010</v>
          </cell>
          <cell r="C243" t="str">
            <v>CAR</v>
          </cell>
          <cell r="D243" t="str">
            <v>PAC</v>
          </cell>
          <cell r="E243" t="str">
            <v>TH02</v>
          </cell>
          <cell r="F243" t="str">
            <v>OK</v>
          </cell>
          <cell r="G243" t="str">
            <v>PACONVT01A0</v>
          </cell>
          <cell r="H243" t="str">
            <v>CARTAO ELETRONICO</v>
          </cell>
          <cell r="I243" t="str">
            <v xml:space="preserve">PACONVT01A0-PWR </v>
          </cell>
          <cell r="J243" t="str">
            <v>RADA-A01</v>
          </cell>
        </row>
        <row r="244">
          <cell r="A244" t="str">
            <v>TH01000337</v>
          </cell>
          <cell r="B244" t="str">
            <v>TH010</v>
          </cell>
          <cell r="C244" t="str">
            <v>CAR</v>
          </cell>
          <cell r="D244" t="str">
            <v>PAC</v>
          </cell>
          <cell r="E244" t="str">
            <v>TH02</v>
          </cell>
          <cell r="F244" t="str">
            <v>OK</v>
          </cell>
          <cell r="G244" t="str">
            <v>PACONVT01B0</v>
          </cell>
          <cell r="H244" t="str">
            <v>CARTAO ELETRONICO</v>
          </cell>
          <cell r="I244" t="str">
            <v xml:space="preserve">PACONVT01B0-IHM </v>
          </cell>
          <cell r="J244" t="str">
            <v>RAAA-A01</v>
          </cell>
        </row>
        <row r="245">
          <cell r="A245" t="str">
            <v>TH01000338</v>
          </cell>
          <cell r="B245" t="str">
            <v>TH010</v>
          </cell>
          <cell r="C245" t="str">
            <v>CAR</v>
          </cell>
          <cell r="D245" t="str">
            <v>PAC</v>
          </cell>
          <cell r="E245" t="str">
            <v>TH02</v>
          </cell>
          <cell r="F245" t="str">
            <v>OK</v>
          </cell>
          <cell r="G245" t="str">
            <v>PACONVT01B0</v>
          </cell>
          <cell r="H245" t="str">
            <v>CARTAO ELETRONICO</v>
          </cell>
          <cell r="I245" t="str">
            <v xml:space="preserve">PACONVT01B0-PWR </v>
          </cell>
          <cell r="J245" t="str">
            <v>RAAA-D01</v>
          </cell>
        </row>
        <row r="246">
          <cell r="A246" t="str">
            <v>TH01000339</v>
          </cell>
          <cell r="B246" t="str">
            <v>TH010</v>
          </cell>
          <cell r="C246" t="str">
            <v>CAR</v>
          </cell>
          <cell r="D246" t="str">
            <v>PAC</v>
          </cell>
          <cell r="E246" t="str">
            <v>TH02</v>
          </cell>
          <cell r="F246" t="str">
            <v>OK</v>
          </cell>
          <cell r="G246" t="str">
            <v>PACONVT01B0</v>
          </cell>
          <cell r="H246" t="str">
            <v>CARTAO ELETRONICO</v>
          </cell>
          <cell r="I246" t="str">
            <v>PACONVT01B0-24LAÇOS</v>
          </cell>
          <cell r="J246" t="str">
            <v>RABA-C02</v>
          </cell>
        </row>
        <row r="247">
          <cell r="A247" t="str">
            <v>TH01000340</v>
          </cell>
          <cell r="B247" t="str">
            <v>TH010</v>
          </cell>
          <cell r="C247" t="str">
            <v>ACI</v>
          </cell>
          <cell r="D247">
            <v>0</v>
          </cell>
          <cell r="E247" t="str">
            <v>TH03</v>
          </cell>
          <cell r="F247" t="str">
            <v>OK</v>
          </cell>
          <cell r="G247">
            <v>0</v>
          </cell>
          <cell r="H247" t="str">
            <v xml:space="preserve">ACIONADOR MANUAL ENDER. IP-65 </v>
          </cell>
          <cell r="I247" t="str">
            <v>MOD. QVA/PT-E ALUM. FUND. VRM</v>
          </cell>
          <cell r="J247">
            <v>0</v>
          </cell>
        </row>
        <row r="248">
          <cell r="A248" t="str">
            <v>TH01000341</v>
          </cell>
          <cell r="B248" t="str">
            <v>TH010</v>
          </cell>
          <cell r="C248" t="str">
            <v>PRO</v>
          </cell>
          <cell r="D248" t="str">
            <v>PLC</v>
          </cell>
          <cell r="E248" t="str">
            <v>TH01</v>
          </cell>
          <cell r="F248">
            <v>0</v>
          </cell>
          <cell r="G248" t="str">
            <v>PLCNEPT01A1</v>
          </cell>
          <cell r="H248" t="str">
            <v>PROGRAMADOR LOGICO CONTROLAVEL</v>
          </cell>
          <cell r="I248" t="str">
            <v>PLCNEPT01A1 -  NEPTUNE I 24VCC</v>
          </cell>
          <cell r="J248">
            <v>0</v>
          </cell>
        </row>
        <row r="249">
          <cell r="A249" t="str">
            <v>TH01000342</v>
          </cell>
          <cell r="B249" t="str">
            <v>TH010</v>
          </cell>
          <cell r="C249" t="str">
            <v>MOD</v>
          </cell>
          <cell r="D249" t="str">
            <v>BMG</v>
          </cell>
          <cell r="E249" t="str">
            <v>TH01</v>
          </cell>
          <cell r="F249">
            <v>0</v>
          </cell>
          <cell r="G249" t="str">
            <v>BMGB42401</v>
          </cell>
          <cell r="H249" t="str">
            <v>MODULO BALIZAM/INCENDIO</v>
          </cell>
          <cell r="I249" t="str">
            <v>BMGB42401-BALIZAM/INCEND 24VCC</v>
          </cell>
          <cell r="J249">
            <v>0</v>
          </cell>
        </row>
        <row r="250">
          <cell r="A250" t="str">
            <v>TH01000343</v>
          </cell>
          <cell r="B250" t="str">
            <v>TH010</v>
          </cell>
          <cell r="C250" t="str">
            <v>PRO</v>
          </cell>
          <cell r="D250" t="str">
            <v>PLC</v>
          </cell>
          <cell r="E250" t="str">
            <v>TH01</v>
          </cell>
          <cell r="F250">
            <v>0</v>
          </cell>
          <cell r="G250" t="str">
            <v>PLCNEPT01A2</v>
          </cell>
          <cell r="H250" t="str">
            <v>PROGRAMADOR LOGICO CONTROLAVEL</v>
          </cell>
          <cell r="I250" t="str">
            <v>PLCNEPT01A2 -  NEPTUNE I 48VCC</v>
          </cell>
          <cell r="J250">
            <v>0</v>
          </cell>
        </row>
        <row r="251">
          <cell r="A251" t="str">
            <v>TH01000344</v>
          </cell>
          <cell r="B251" t="str">
            <v>TH010</v>
          </cell>
          <cell r="C251" t="str">
            <v>BLO</v>
          </cell>
          <cell r="D251" t="str">
            <v>MBE</v>
          </cell>
          <cell r="E251" t="str">
            <v>TH01</v>
          </cell>
          <cell r="F251">
            <v>0</v>
          </cell>
          <cell r="G251" t="str">
            <v>MBE485T01A0</v>
          </cell>
          <cell r="H251" t="str">
            <v xml:space="preserve">BLOQUEIO DE EXTINÇÃO ENDER. </v>
          </cell>
          <cell r="I251" t="str">
            <v>MBE485T01A0-IP-20 - S/BOTÃO</v>
          </cell>
          <cell r="J251" t="str">
            <v>RAAA-A01</v>
          </cell>
        </row>
        <row r="252">
          <cell r="A252" t="str">
            <v>TH01000345</v>
          </cell>
          <cell r="B252" t="str">
            <v>TH010</v>
          </cell>
          <cell r="C252" t="str">
            <v>BLO</v>
          </cell>
          <cell r="D252" t="str">
            <v>MBE</v>
          </cell>
          <cell r="E252" t="str">
            <v>TH01</v>
          </cell>
          <cell r="F252">
            <v>0</v>
          </cell>
          <cell r="G252" t="str">
            <v>MBE485T01B0</v>
          </cell>
          <cell r="H252" t="str">
            <v xml:space="preserve">BLOQUEIO DE EXTINÇÃO ENDER. </v>
          </cell>
          <cell r="I252" t="str">
            <v>MBE485T01B0-IP-20 - C/BOTÃO</v>
          </cell>
          <cell r="J252" t="str">
            <v>RAAA-A01</v>
          </cell>
        </row>
        <row r="253">
          <cell r="A253" t="str">
            <v>TH01000346</v>
          </cell>
          <cell r="B253" t="str">
            <v>TH010</v>
          </cell>
          <cell r="C253" t="str">
            <v>BLO</v>
          </cell>
          <cell r="D253" t="str">
            <v>MBE</v>
          </cell>
          <cell r="E253" t="str">
            <v>TH01</v>
          </cell>
          <cell r="F253">
            <v>0</v>
          </cell>
          <cell r="G253" t="str">
            <v>MBE485T01B0</v>
          </cell>
          <cell r="H253" t="str">
            <v xml:space="preserve">BLOQUEIO DE EXTINÇÃO ENDER. </v>
          </cell>
          <cell r="I253" t="str">
            <v>MBE485T01B0-IP-20 - S/BOTÃO</v>
          </cell>
          <cell r="J253" t="str">
            <v>RAAA-A01</v>
          </cell>
        </row>
        <row r="254">
          <cell r="A254" t="str">
            <v>TH01000347</v>
          </cell>
          <cell r="B254" t="str">
            <v>TH010</v>
          </cell>
          <cell r="C254" t="str">
            <v>CEL</v>
          </cell>
          <cell r="D254">
            <v>0</v>
          </cell>
          <cell r="E254" t="str">
            <v>TH03</v>
          </cell>
          <cell r="F254" t="str">
            <v>OK</v>
          </cell>
          <cell r="G254">
            <v>0</v>
          </cell>
          <cell r="H254" t="str">
            <v>CELULA DE CARGA</v>
          </cell>
          <cell r="I254" t="str">
            <v xml:space="preserve">MOD. SV200 - 200 KG          </v>
          </cell>
          <cell r="J254">
            <v>0</v>
          </cell>
        </row>
        <row r="255">
          <cell r="A255" t="str">
            <v>TH01000348</v>
          </cell>
          <cell r="B255" t="str">
            <v>TH010</v>
          </cell>
          <cell r="C255" t="str">
            <v>BAT</v>
          </cell>
          <cell r="D255" t="str">
            <v>BAT</v>
          </cell>
          <cell r="E255" t="str">
            <v>TH03</v>
          </cell>
          <cell r="F255" t="str">
            <v>OK</v>
          </cell>
          <cell r="G255" t="str">
            <v>BATERIA</v>
          </cell>
          <cell r="H255" t="str">
            <v>BATERIA SELADA</v>
          </cell>
          <cell r="I255" t="str">
            <v>BATERIA SELADA 12V - 9Ah</v>
          </cell>
          <cell r="J255">
            <v>0</v>
          </cell>
        </row>
        <row r="256">
          <cell r="A256" t="str">
            <v>TH01000349</v>
          </cell>
          <cell r="B256" t="str">
            <v>TH010</v>
          </cell>
          <cell r="C256" t="str">
            <v>CAI</v>
          </cell>
          <cell r="D256">
            <v>0</v>
          </cell>
          <cell r="E256" t="str">
            <v>TH03</v>
          </cell>
          <cell r="F256">
            <v>0</v>
          </cell>
          <cell r="G256">
            <v>0</v>
          </cell>
          <cell r="H256" t="str">
            <v>CAIXA METALICA VERMELHA</v>
          </cell>
          <cell r="I256" t="str">
            <v>PAE485T01A MOD.: 350X450X170MM</v>
          </cell>
          <cell r="J256">
            <v>0</v>
          </cell>
        </row>
        <row r="257">
          <cell r="A257" t="str">
            <v>TH01000350</v>
          </cell>
          <cell r="B257" t="str">
            <v>TH010</v>
          </cell>
          <cell r="C257" t="str">
            <v>SIS</v>
          </cell>
          <cell r="D257">
            <v>0</v>
          </cell>
          <cell r="E257" t="str">
            <v>TH03</v>
          </cell>
          <cell r="F257" t="str">
            <v>OK</v>
          </cell>
          <cell r="G257">
            <v>0</v>
          </cell>
          <cell r="H257" t="str">
            <v xml:space="preserve">SISTEMA MODULAR </v>
          </cell>
          <cell r="I257" t="str">
            <v>DE COMBATE AUTOMATICO HFC-125</v>
          </cell>
          <cell r="J257">
            <v>0</v>
          </cell>
        </row>
        <row r="258">
          <cell r="A258" t="str">
            <v>TH01000351</v>
          </cell>
          <cell r="B258" t="str">
            <v>TH010</v>
          </cell>
          <cell r="C258" t="str">
            <v>SEN</v>
          </cell>
          <cell r="D258" t="str">
            <v>FOT</v>
          </cell>
          <cell r="E258" t="str">
            <v>TH01</v>
          </cell>
          <cell r="F258" t="str">
            <v>OK</v>
          </cell>
          <cell r="G258" t="str">
            <v>FOTOCELULA</v>
          </cell>
          <cell r="H258" t="str">
            <v>SENSOR LDR  FOTOCELULA</v>
          </cell>
          <cell r="I258">
            <v>0</v>
          </cell>
          <cell r="J258">
            <v>0</v>
          </cell>
        </row>
        <row r="259">
          <cell r="A259" t="str">
            <v>TH01000352</v>
          </cell>
          <cell r="B259" t="str">
            <v>TH010</v>
          </cell>
          <cell r="C259" t="str">
            <v>GER</v>
          </cell>
          <cell r="D259" t="str">
            <v>GPR</v>
          </cell>
          <cell r="E259" t="str">
            <v>TH01</v>
          </cell>
          <cell r="F259" t="str">
            <v>OK</v>
          </cell>
          <cell r="G259" t="str">
            <v>GPROG5T01A0</v>
          </cell>
          <cell r="H259" t="str">
            <v>GERENCIADOR PROGRAMAVEL</v>
          </cell>
          <cell r="I259" t="str">
            <v>PROTHEUS G7 PLUS 24VCC</v>
          </cell>
          <cell r="J259">
            <v>0</v>
          </cell>
        </row>
        <row r="260">
          <cell r="A260" t="str">
            <v>TH01000353</v>
          </cell>
          <cell r="B260" t="str">
            <v>TH010</v>
          </cell>
          <cell r="C260" t="str">
            <v>Pai</v>
          </cell>
          <cell r="D260" t="str">
            <v>PCE</v>
          </cell>
          <cell r="E260" t="str">
            <v>TH01</v>
          </cell>
          <cell r="F260" t="str">
            <v>OK</v>
          </cell>
          <cell r="G260" t="str">
            <v>PCESIRT01A</v>
          </cell>
          <cell r="H260" t="str">
            <v xml:space="preserve">Painel de comando elétrico para </v>
          </cell>
          <cell r="I260" t="str">
            <v>sirene Rontan Trifásica RT-28T</v>
          </cell>
          <cell r="J260">
            <v>0</v>
          </cell>
        </row>
        <row r="261">
          <cell r="A261" t="str">
            <v>TH01000354</v>
          </cell>
          <cell r="B261" t="str">
            <v>TH010</v>
          </cell>
          <cell r="C261" t="str">
            <v>EST</v>
          </cell>
          <cell r="D261">
            <v>0</v>
          </cell>
          <cell r="E261" t="str">
            <v>TH03</v>
          </cell>
          <cell r="F261" t="str">
            <v>OK</v>
          </cell>
          <cell r="G261">
            <v>0</v>
          </cell>
          <cell r="H261" t="str">
            <v>ESTAÇÃO DE SOLDA</v>
          </cell>
          <cell r="I261" t="str">
            <v>RS-910 AFR COM DUISPLAY</v>
          </cell>
          <cell r="J261">
            <v>0</v>
          </cell>
        </row>
        <row r="262">
          <cell r="A262" t="str">
            <v>TH01000355</v>
          </cell>
          <cell r="B262" t="str">
            <v>TH010</v>
          </cell>
          <cell r="C262" t="str">
            <v>FER</v>
          </cell>
          <cell r="D262">
            <v>0</v>
          </cell>
          <cell r="E262" t="str">
            <v>TH03</v>
          </cell>
          <cell r="F262" t="str">
            <v>OK</v>
          </cell>
          <cell r="G262">
            <v>0</v>
          </cell>
          <cell r="H262" t="str">
            <v>FERRO DE SOLDA</v>
          </cell>
          <cell r="I262" t="str">
            <v>RS-6002/B AFR 60W X 220V</v>
          </cell>
          <cell r="J262">
            <v>0</v>
          </cell>
        </row>
        <row r="263">
          <cell r="A263" t="str">
            <v>TH01000356</v>
          </cell>
          <cell r="B263" t="str">
            <v>TH010</v>
          </cell>
          <cell r="C263" t="str">
            <v>BAT</v>
          </cell>
          <cell r="D263" t="str">
            <v>BAT</v>
          </cell>
          <cell r="E263" t="str">
            <v>TH03</v>
          </cell>
          <cell r="F263" t="str">
            <v>OK</v>
          </cell>
          <cell r="G263" t="str">
            <v>BATERIA</v>
          </cell>
          <cell r="H263" t="str">
            <v>BATERIA SELADA</v>
          </cell>
          <cell r="I263" t="str">
            <v>12V - 40Ah</v>
          </cell>
          <cell r="J263">
            <v>0</v>
          </cell>
        </row>
        <row r="264">
          <cell r="A264" t="str">
            <v>TH01000357</v>
          </cell>
          <cell r="B264" t="str">
            <v>TH010</v>
          </cell>
          <cell r="C264" t="str">
            <v>CON</v>
          </cell>
          <cell r="D264" t="str">
            <v>BAT</v>
          </cell>
          <cell r="E264" t="str">
            <v>TH03</v>
          </cell>
          <cell r="F264" t="str">
            <v>OK</v>
          </cell>
          <cell r="G264" t="str">
            <v>BATERIA</v>
          </cell>
          <cell r="H264" t="str">
            <v xml:space="preserve">CONVERSOR DC-DC DE 48 / 12VCC </v>
          </cell>
          <cell r="I264" t="str">
            <v xml:space="preserve">45W – CÓDIGO SD-25C-12   </v>
          </cell>
          <cell r="J264">
            <v>0</v>
          </cell>
        </row>
        <row r="265">
          <cell r="A265" t="str">
            <v>TH01000358</v>
          </cell>
          <cell r="B265" t="str">
            <v>TH010</v>
          </cell>
          <cell r="C265" t="str">
            <v>PAI</v>
          </cell>
          <cell r="D265" t="str">
            <v>PRE</v>
          </cell>
          <cell r="E265" t="str">
            <v>TH01</v>
          </cell>
          <cell r="F265">
            <v>0</v>
          </cell>
          <cell r="G265" t="str">
            <v>PRE485T01A</v>
          </cell>
          <cell r="H265" t="str">
            <v>PAINEL REPETIDOR COMPLETO</v>
          </cell>
          <cell r="I265" t="str">
            <v>PRC485T01A - MLP+FAE+MRA</v>
          </cell>
          <cell r="J265">
            <v>0</v>
          </cell>
        </row>
        <row r="266">
          <cell r="A266" t="str">
            <v>TH01000359</v>
          </cell>
          <cell r="B266" t="str">
            <v>TH010</v>
          </cell>
          <cell r="C266" t="str">
            <v>PAI</v>
          </cell>
          <cell r="D266" t="str">
            <v>PLE</v>
          </cell>
          <cell r="E266" t="str">
            <v>TH01</v>
          </cell>
          <cell r="F266">
            <v>0</v>
          </cell>
          <cell r="G266" t="str">
            <v>PLE485T01A</v>
          </cell>
          <cell r="H266" t="str">
            <v>PAINEL MOD. LOOP COMPLETO</v>
          </cell>
          <cell r="I266" t="str">
            <v>PMC85T01A - MLP+FAE</v>
          </cell>
          <cell r="J266">
            <v>0</v>
          </cell>
        </row>
        <row r="267">
          <cell r="A267" t="str">
            <v>TH01000500</v>
          </cell>
          <cell r="B267" t="str">
            <v>TH010</v>
          </cell>
          <cell r="C267" t="str">
            <v>QUA</v>
          </cell>
          <cell r="D267" t="str">
            <v>QLE</v>
          </cell>
          <cell r="E267" t="str">
            <v>TH01</v>
          </cell>
          <cell r="F267" t="str">
            <v>ATIVO</v>
          </cell>
          <cell r="G267" t="str">
            <v>QLE485T01A0</v>
          </cell>
          <cell r="H267" t="str">
            <v>QUADRO DE LAÇO ENDEREÇAVEL</v>
          </cell>
          <cell r="I267" t="str">
            <v>QLE485T01A0 - 1 LAÇO-BAT 12Ah</v>
          </cell>
          <cell r="J267" t="str">
            <v>RAAA-A01</v>
          </cell>
        </row>
        <row r="268">
          <cell r="A268" t="str">
            <v>TH01000501</v>
          </cell>
          <cell r="B268" t="str">
            <v>TH010</v>
          </cell>
          <cell r="C268" t="str">
            <v>QUA</v>
          </cell>
          <cell r="D268" t="str">
            <v>QLE</v>
          </cell>
          <cell r="E268" t="str">
            <v>TH01</v>
          </cell>
          <cell r="F268" t="str">
            <v>ATIVO</v>
          </cell>
          <cell r="G268" t="str">
            <v>QLE485T01A1</v>
          </cell>
          <cell r="H268" t="str">
            <v>QUADRO DE LAÇO ENDEREÇAVEL</v>
          </cell>
          <cell r="I268" t="str">
            <v>QLE485T01A1 - 1 LAÇO-BAT 18Ah</v>
          </cell>
          <cell r="J268" t="str">
            <v>RAAA-A01</v>
          </cell>
        </row>
        <row r="269">
          <cell r="A269" t="str">
            <v>TH01000502</v>
          </cell>
          <cell r="B269" t="str">
            <v>TH010</v>
          </cell>
          <cell r="C269" t="str">
            <v>QUA</v>
          </cell>
          <cell r="D269" t="str">
            <v>QLE</v>
          </cell>
          <cell r="E269" t="str">
            <v>TH01</v>
          </cell>
          <cell r="F269" t="str">
            <v>ATIVO</v>
          </cell>
          <cell r="G269" t="str">
            <v>QLE485T01A2</v>
          </cell>
          <cell r="H269" t="str">
            <v>QUADRO DE LAÇO ENDEREÇAVEL</v>
          </cell>
          <cell r="I269" t="str">
            <v>QLE485T01A2 - 1 LAÇO-BAT 26Ah</v>
          </cell>
          <cell r="J269" t="str">
            <v>RAAA-A01</v>
          </cell>
        </row>
        <row r="270">
          <cell r="A270" t="str">
            <v>TH01000503</v>
          </cell>
          <cell r="B270" t="str">
            <v>TH010</v>
          </cell>
          <cell r="C270" t="str">
            <v>QUA</v>
          </cell>
          <cell r="D270" t="str">
            <v>QLE</v>
          </cell>
          <cell r="E270" t="str">
            <v>TH01</v>
          </cell>
          <cell r="F270" t="str">
            <v>ATIVO</v>
          </cell>
          <cell r="G270" t="str">
            <v>QLE485T01A3</v>
          </cell>
          <cell r="H270" t="str">
            <v>QUADRO DE LAÇO ENDEREÇAVEL</v>
          </cell>
          <cell r="I270" t="str">
            <v>QLE485T01A3 - 1 LAÇO-BAT 33Ah</v>
          </cell>
          <cell r="J270" t="str">
            <v>RAAA-A01</v>
          </cell>
        </row>
        <row r="271">
          <cell r="A271" t="str">
            <v>TH01000504</v>
          </cell>
          <cell r="B271" t="str">
            <v>TH010</v>
          </cell>
          <cell r="C271" t="str">
            <v>QUA</v>
          </cell>
          <cell r="D271" t="str">
            <v>QLE</v>
          </cell>
          <cell r="E271" t="str">
            <v>TH01</v>
          </cell>
          <cell r="F271" t="str">
            <v>ATIVO</v>
          </cell>
          <cell r="G271" t="str">
            <v>QLE485T02A0</v>
          </cell>
          <cell r="H271" t="str">
            <v>QUADRO DE LAÇO ENDEREÇAVEL</v>
          </cell>
          <cell r="I271" t="str">
            <v>QLE485T02A0 - 2 LAÇOS-BAT 33Ah</v>
          </cell>
          <cell r="J271" t="str">
            <v>RAAA-A01</v>
          </cell>
        </row>
        <row r="272">
          <cell r="A272" t="str">
            <v>TH01000505</v>
          </cell>
          <cell r="B272" t="str">
            <v>TH010</v>
          </cell>
          <cell r="C272" t="str">
            <v>QUA</v>
          </cell>
          <cell r="D272" t="str">
            <v>QLE</v>
          </cell>
          <cell r="E272" t="str">
            <v>TH01</v>
          </cell>
          <cell r="F272" t="str">
            <v>ATIVO</v>
          </cell>
          <cell r="G272" t="str">
            <v>QLE485T02A1</v>
          </cell>
          <cell r="H272" t="str">
            <v>QUADRO DE LAÇO ENDEREÇAVEL</v>
          </cell>
          <cell r="I272" t="str">
            <v>QLE485T02A1 - 2 LAÇOS-BAT 40Ah</v>
          </cell>
          <cell r="J272" t="str">
            <v>RAAA-A01</v>
          </cell>
        </row>
        <row r="273">
          <cell r="A273" t="str">
            <v>TH01000506</v>
          </cell>
          <cell r="B273" t="str">
            <v>TH010</v>
          </cell>
          <cell r="C273" t="str">
            <v>QUA</v>
          </cell>
          <cell r="D273" t="str">
            <v>QLE</v>
          </cell>
          <cell r="E273" t="str">
            <v>TH01</v>
          </cell>
          <cell r="F273" t="str">
            <v>ATIVO</v>
          </cell>
          <cell r="G273" t="str">
            <v>QLE485T02A2</v>
          </cell>
          <cell r="H273" t="str">
            <v>QUADRO DE LAÇO ENDEREÇAVEL</v>
          </cell>
          <cell r="I273" t="str">
            <v>QLE485T02A2 - 2 LAÇOS-BAT 55Ah</v>
          </cell>
          <cell r="J273" t="str">
            <v>RAAA-A01</v>
          </cell>
        </row>
        <row r="274">
          <cell r="A274" t="str">
            <v>TH01000507</v>
          </cell>
          <cell r="B274" t="str">
            <v>TH010</v>
          </cell>
          <cell r="C274" t="str">
            <v>QUA</v>
          </cell>
          <cell r="D274" t="str">
            <v>QRE</v>
          </cell>
          <cell r="E274" t="str">
            <v>TH01</v>
          </cell>
          <cell r="F274" t="str">
            <v>ATIVO</v>
          </cell>
          <cell r="G274" t="str">
            <v>QRE485T01A0</v>
          </cell>
          <cell r="H274" t="str">
            <v>QUADRO REPETIDOR ENDEREÇAVEL</v>
          </cell>
          <cell r="I274" t="str">
            <v>QRE485T01A0 - 1 LAÇO-BAT 12Ah</v>
          </cell>
          <cell r="J274" t="str">
            <v>RAAA-A01</v>
          </cell>
        </row>
        <row r="275">
          <cell r="A275" t="str">
            <v>TH01000508</v>
          </cell>
          <cell r="B275" t="str">
            <v>TH010</v>
          </cell>
          <cell r="C275" t="str">
            <v>QUA</v>
          </cell>
          <cell r="D275" t="str">
            <v>QRE</v>
          </cell>
          <cell r="E275" t="str">
            <v>TH01</v>
          </cell>
          <cell r="F275" t="str">
            <v>ATIVO</v>
          </cell>
          <cell r="G275" t="str">
            <v>QRE485T01A1</v>
          </cell>
          <cell r="H275" t="str">
            <v>QUADRO REPETIDOR ENDEREÇAVEL</v>
          </cell>
          <cell r="I275" t="str">
            <v>QRE485T01A1 - 1 LAÇO-BAT 18Ah</v>
          </cell>
          <cell r="J275" t="str">
            <v>RAAA-A01</v>
          </cell>
        </row>
        <row r="276">
          <cell r="A276" t="str">
            <v>TH01000509</v>
          </cell>
          <cell r="B276" t="str">
            <v>TH010</v>
          </cell>
          <cell r="C276" t="str">
            <v>QUA</v>
          </cell>
          <cell r="D276" t="str">
            <v>QRE</v>
          </cell>
          <cell r="E276" t="str">
            <v>TH01</v>
          </cell>
          <cell r="F276" t="str">
            <v>ATIVO</v>
          </cell>
          <cell r="G276" t="str">
            <v>QRE485T01A2</v>
          </cell>
          <cell r="H276" t="str">
            <v>QUADRO REPETIDOR ENDEREÇAVEL</v>
          </cell>
          <cell r="I276" t="str">
            <v>QRE485T01A2 - 1 LAÇO-BAT 26Ah</v>
          </cell>
          <cell r="J276" t="str">
            <v>RAAA-A01</v>
          </cell>
        </row>
        <row r="277">
          <cell r="A277" t="str">
            <v>TH01000510</v>
          </cell>
          <cell r="B277" t="str">
            <v>TH010</v>
          </cell>
          <cell r="C277" t="str">
            <v>QUA</v>
          </cell>
          <cell r="D277" t="str">
            <v>QRE</v>
          </cell>
          <cell r="E277" t="str">
            <v>TH01</v>
          </cell>
          <cell r="F277" t="str">
            <v>ATIVO</v>
          </cell>
          <cell r="G277" t="str">
            <v>QRE485T01A3</v>
          </cell>
          <cell r="H277" t="str">
            <v>QUADRO REPETIDOR ENDEREÇAVEL</v>
          </cell>
          <cell r="I277" t="str">
            <v>QRE485T01A3 - 1 LAÇO-BAT 33Ah</v>
          </cell>
          <cell r="J277" t="str">
            <v>RAAA-A01</v>
          </cell>
        </row>
        <row r="278">
          <cell r="A278" t="str">
            <v>TH01000511</v>
          </cell>
          <cell r="B278" t="str">
            <v>TH010</v>
          </cell>
          <cell r="C278" t="str">
            <v>QUA</v>
          </cell>
          <cell r="D278" t="str">
            <v>QRE</v>
          </cell>
          <cell r="E278" t="str">
            <v>TH01</v>
          </cell>
          <cell r="F278" t="str">
            <v>ATIVO</v>
          </cell>
          <cell r="G278" t="str">
            <v>QRE485T02A0</v>
          </cell>
          <cell r="H278" t="str">
            <v>QUADRO REPETIDOR ENDEREÇAVEL</v>
          </cell>
          <cell r="I278" t="str">
            <v>QRE485T02A0 - 2 LAÇOS-BAT 33Ah</v>
          </cell>
          <cell r="J278" t="str">
            <v>RAAA-A01</v>
          </cell>
        </row>
        <row r="279">
          <cell r="A279" t="str">
            <v>TH01000512</v>
          </cell>
          <cell r="B279" t="str">
            <v>TH010</v>
          </cell>
          <cell r="C279" t="str">
            <v>QUA</v>
          </cell>
          <cell r="D279" t="str">
            <v>QRE</v>
          </cell>
          <cell r="E279" t="str">
            <v>TH01</v>
          </cell>
          <cell r="F279" t="str">
            <v>ATIVO</v>
          </cell>
          <cell r="G279" t="str">
            <v>QRE485T02A1</v>
          </cell>
          <cell r="H279" t="str">
            <v>QUADRO REPETIDOR ENDEREÇAVEL</v>
          </cell>
          <cell r="I279" t="str">
            <v>QRE485T02A1 - 2 LAÇOS-BAT 40Ah</v>
          </cell>
          <cell r="J279" t="str">
            <v>RAAA-A01</v>
          </cell>
        </row>
        <row r="280">
          <cell r="A280" t="str">
            <v>TH01000513</v>
          </cell>
          <cell r="B280" t="str">
            <v>TH010</v>
          </cell>
          <cell r="C280" t="str">
            <v>QUA</v>
          </cell>
          <cell r="D280" t="str">
            <v>QRE</v>
          </cell>
          <cell r="E280" t="str">
            <v>TH01</v>
          </cell>
          <cell r="F280" t="str">
            <v>ATIVO</v>
          </cell>
          <cell r="G280" t="str">
            <v>QRE485T02A2</v>
          </cell>
          <cell r="H280" t="str">
            <v>QUADRO REPETIDOR ENDEREÇAVEL</v>
          </cell>
          <cell r="I280" t="str">
            <v>QRE485T02A2 - 2 LAÇOS-BAT 55Ah</v>
          </cell>
          <cell r="J280" t="str">
            <v>RAAA-A01</v>
          </cell>
        </row>
        <row r="281">
          <cell r="A281" t="str">
            <v>TH01000514</v>
          </cell>
          <cell r="B281" t="str">
            <v>TH010</v>
          </cell>
          <cell r="C281" t="str">
            <v>QUA</v>
          </cell>
          <cell r="D281" t="str">
            <v>QSE</v>
          </cell>
          <cell r="E281" t="str">
            <v>TH01</v>
          </cell>
          <cell r="F281" t="str">
            <v>ATIVO</v>
          </cell>
          <cell r="G281" t="str">
            <v>QSE485T01A0</v>
          </cell>
          <cell r="H281" t="str">
            <v>QUADRO SINOTICO ENDEREÇAVEL</v>
          </cell>
          <cell r="I281" t="str">
            <v>QSE485T01A0 - SINOPTICO 18 LED</v>
          </cell>
          <cell r="J281" t="str">
            <v>RAAA-A01</v>
          </cell>
        </row>
        <row r="282">
          <cell r="A282" t="str">
            <v>TH01000515</v>
          </cell>
          <cell r="B282" t="str">
            <v>TH010</v>
          </cell>
          <cell r="C282" t="str">
            <v>CAR</v>
          </cell>
          <cell r="D282" t="str">
            <v>MLP</v>
          </cell>
          <cell r="E282" t="str">
            <v>TH02</v>
          </cell>
          <cell r="F282" t="str">
            <v>ATIVO</v>
          </cell>
          <cell r="G282" t="str">
            <v>MLP485T01A0</v>
          </cell>
          <cell r="H282" t="str">
            <v>CARTAO ELETRONICO</v>
          </cell>
          <cell r="I282" t="str">
            <v>MLP485T01A0-125 ENDEREÇOS</v>
          </cell>
          <cell r="J282" t="str">
            <v>RAAA-A50</v>
          </cell>
        </row>
        <row r="283">
          <cell r="A283" t="str">
            <v>TH01000516</v>
          </cell>
          <cell r="B283" t="str">
            <v>TH010</v>
          </cell>
          <cell r="C283" t="str">
            <v>CAR</v>
          </cell>
          <cell r="D283" t="str">
            <v>IHM</v>
          </cell>
          <cell r="E283" t="str">
            <v>TH02</v>
          </cell>
          <cell r="F283" t="str">
            <v>ATIVO</v>
          </cell>
          <cell r="G283" t="str">
            <v>IHM485T01A0</v>
          </cell>
          <cell r="H283" t="str">
            <v>CARTAO ELETRONICO</v>
          </cell>
          <cell r="I283" t="str">
            <v>IHM485T01A0 - IHM SIGMA 485-E</v>
          </cell>
          <cell r="J283" t="str">
            <v>RAAA-A50</v>
          </cell>
        </row>
        <row r="284">
          <cell r="A284" t="str">
            <v>TH01000517</v>
          </cell>
          <cell r="B284" t="str">
            <v>TH010</v>
          </cell>
          <cell r="C284" t="str">
            <v>CAI</v>
          </cell>
          <cell r="D284" t="str">
            <v>AME</v>
          </cell>
          <cell r="E284" t="str">
            <v>TH03</v>
          </cell>
          <cell r="F284" t="str">
            <v>ATIVO</v>
          </cell>
          <cell r="G284" t="str">
            <v>AME485T04A0</v>
          </cell>
          <cell r="H284" t="str">
            <v>CAIXA PLASTICA ACIONADOR-IP55</v>
          </cell>
          <cell r="I284" t="str">
            <v>AME485T04A0 - S/ SUP. S/ BOTAO</v>
          </cell>
          <cell r="J284" t="str">
            <v>RACA-A40</v>
          </cell>
        </row>
        <row r="285">
          <cell r="A285" t="str">
            <v>TH01000518</v>
          </cell>
          <cell r="B285" t="str">
            <v>TH010</v>
          </cell>
          <cell r="C285" t="str">
            <v>CAI</v>
          </cell>
          <cell r="D285" t="str">
            <v>AME</v>
          </cell>
          <cell r="E285" t="str">
            <v>TH03</v>
          </cell>
          <cell r="F285" t="str">
            <v>ATIVO</v>
          </cell>
          <cell r="G285" t="str">
            <v>AME485T04A0</v>
          </cell>
          <cell r="H285" t="str">
            <v>CAIXA PLASTICA ACIONADOR-IP55</v>
          </cell>
          <cell r="I285" t="str">
            <v>AME485T04A0 - C/ SUP. C/ BOTAO</v>
          </cell>
          <cell r="J285" t="str">
            <v>RACA-A40</v>
          </cell>
        </row>
        <row r="286">
          <cell r="A286" t="str">
            <v>TH01000519</v>
          </cell>
          <cell r="B286" t="str">
            <v>TH010</v>
          </cell>
          <cell r="C286" t="str">
            <v>CAI</v>
          </cell>
          <cell r="D286" t="str">
            <v>AME</v>
          </cell>
          <cell r="E286" t="str">
            <v>TH03</v>
          </cell>
          <cell r="F286" t="str">
            <v>ATIVO</v>
          </cell>
          <cell r="G286" t="str">
            <v>AME485T02A0</v>
          </cell>
          <cell r="H286" t="str">
            <v>CAIXA PLASTICA ACIONADOR-IP20</v>
          </cell>
          <cell r="I286" t="str">
            <v>AME485T02A0 - C/ SUP. C/ BOTAO</v>
          </cell>
          <cell r="J286" t="str">
            <v>RBEA-A42</v>
          </cell>
        </row>
        <row r="287">
          <cell r="A287" t="str">
            <v>TH01000520</v>
          </cell>
          <cell r="B287" t="str">
            <v>TH010</v>
          </cell>
          <cell r="C287" t="str">
            <v>ACI</v>
          </cell>
          <cell r="D287" t="str">
            <v>AME</v>
          </cell>
          <cell r="E287" t="str">
            <v>TH01</v>
          </cell>
          <cell r="F287" t="str">
            <v>ATIVO</v>
          </cell>
          <cell r="G287" t="str">
            <v>AME485T06A0</v>
          </cell>
          <cell r="H287" t="str">
            <v>ACIONADOR MANUAL/SIRENE ENDER.</v>
          </cell>
          <cell r="I287" t="str">
            <v>AME485T06A0-IP20 QUEBRE O VIDR</v>
          </cell>
          <cell r="J287" t="str">
            <v>RABA-A01</v>
          </cell>
        </row>
        <row r="288">
          <cell r="A288" t="str">
            <v>TH01000521</v>
          </cell>
          <cell r="B288" t="str">
            <v>TH010</v>
          </cell>
          <cell r="C288" t="str">
            <v>ACI</v>
          </cell>
          <cell r="D288" t="str">
            <v>AME</v>
          </cell>
          <cell r="E288" t="str">
            <v>TH01</v>
          </cell>
          <cell r="F288" t="str">
            <v>ATIVO</v>
          </cell>
          <cell r="G288" t="str">
            <v>AME485T06B0</v>
          </cell>
          <cell r="H288" t="str">
            <v>ACIONADOR MANUAL/SIRENE ENDER.</v>
          </cell>
          <cell r="I288" t="str">
            <v>AME485T06B0-IP20 QUEBRE O VIDR</v>
          </cell>
          <cell r="J288" t="str">
            <v>RABA-A01</v>
          </cell>
        </row>
        <row r="289">
          <cell r="A289" t="str">
            <v>TH01000522</v>
          </cell>
          <cell r="B289" t="str">
            <v>TH010</v>
          </cell>
          <cell r="C289" t="str">
            <v>BOT</v>
          </cell>
          <cell r="D289" t="str">
            <v>NEB</v>
          </cell>
          <cell r="E289" t="str">
            <v>TH03</v>
          </cell>
          <cell r="F289" t="str">
            <v>ATIVO</v>
          </cell>
          <cell r="G289" t="str">
            <v>NEBCA105N</v>
          </cell>
          <cell r="H289" t="str">
            <v>BOTAO DE COMANDO E SINALIZAÇAO</v>
          </cell>
          <cell r="I289" t="str">
            <v>NEBCA105N - A PROVA DE EXPLOSAO</v>
          </cell>
          <cell r="J289" t="str">
            <v>RAAA-A01</v>
          </cell>
        </row>
        <row r="290">
          <cell r="A290" t="str">
            <v>TH01000523</v>
          </cell>
          <cell r="B290" t="str">
            <v>TH010</v>
          </cell>
          <cell r="C290" t="str">
            <v>ADE</v>
          </cell>
          <cell r="D290" t="str">
            <v>QSE</v>
          </cell>
          <cell r="E290" t="str">
            <v>TH03</v>
          </cell>
          <cell r="F290" t="str">
            <v>ATIVO</v>
          </cell>
          <cell r="G290" t="str">
            <v>QSE485T01A0</v>
          </cell>
          <cell r="H290" t="str">
            <v>ADESIVO FRONTAL EM POLICARBONATO</v>
          </cell>
          <cell r="I290" t="str">
            <v>QSE485T01A0 - SINOPTICO 18 LED</v>
          </cell>
          <cell r="J290" t="str">
            <v>RAAA-A01</v>
          </cell>
        </row>
        <row r="291">
          <cell r="A291" t="str">
            <v>TH01000524</v>
          </cell>
          <cell r="B291" t="str">
            <v>TH010</v>
          </cell>
          <cell r="C291" t="str">
            <v>KIT</v>
          </cell>
          <cell r="D291" t="str">
            <v>QSE</v>
          </cell>
          <cell r="E291" t="str">
            <v>TH05</v>
          </cell>
          <cell r="F291" t="str">
            <v>ATIVO</v>
          </cell>
          <cell r="G291" t="str">
            <v>QSE485T01A0</v>
          </cell>
          <cell r="H291" t="str">
            <v>KIT FERRAMENTA DE CORTE FRONTAL</v>
          </cell>
          <cell r="I291" t="str">
            <v>QSE485T01A0 - SINOPTICO 18 LED</v>
          </cell>
          <cell r="J291" t="str">
            <v>RAAA-A01</v>
          </cell>
        </row>
        <row r="292">
          <cell r="A292" t="str">
            <v>TH01000525</v>
          </cell>
          <cell r="B292" t="str">
            <v>TH010</v>
          </cell>
          <cell r="C292" t="str">
            <v>ADE</v>
          </cell>
          <cell r="D292" t="str">
            <v>MDC</v>
          </cell>
          <cell r="E292" t="str">
            <v>TH03</v>
          </cell>
          <cell r="F292" t="str">
            <v>ATIVO</v>
          </cell>
          <cell r="G292" t="str">
            <v>MDC485T01A0</v>
          </cell>
          <cell r="H292" t="str">
            <v>ADESIVO VINIL CAIXA MDLC SIGMA</v>
          </cell>
          <cell r="I292" t="str">
            <v>MDC485T01A0 - CX PATOLA PB-040</v>
          </cell>
          <cell r="J292" t="str">
            <v>RAAA-A01</v>
          </cell>
        </row>
        <row r="293">
          <cell r="A293" t="str">
            <v>TH01000526</v>
          </cell>
          <cell r="B293" t="str">
            <v>TH010</v>
          </cell>
          <cell r="C293" t="str">
            <v>ADE</v>
          </cell>
          <cell r="D293" t="str">
            <v>MDC</v>
          </cell>
          <cell r="E293" t="str">
            <v>TH03</v>
          </cell>
          <cell r="F293" t="str">
            <v>ATIVO</v>
          </cell>
          <cell r="G293" t="str">
            <v>MDC485T01B0</v>
          </cell>
          <cell r="H293" t="str">
            <v>ADESIVO VINIL CAIXA MDLC SAFIRA</v>
          </cell>
          <cell r="I293" t="str">
            <v>MDC485T01B0 - CX PATOLA PB-040</v>
          </cell>
          <cell r="J293" t="str">
            <v>RAAA-A01</v>
          </cell>
        </row>
        <row r="294">
          <cell r="A294" t="str">
            <v>TH01000526</v>
          </cell>
          <cell r="B294" t="str">
            <v>TH010</v>
          </cell>
          <cell r="C294" t="str">
            <v>ADE</v>
          </cell>
          <cell r="D294" t="str">
            <v>MDC</v>
          </cell>
          <cell r="E294" t="str">
            <v>TH03</v>
          </cell>
          <cell r="F294" t="str">
            <v>ATIVO</v>
          </cell>
          <cell r="G294" t="str">
            <v>MDC485T01B0</v>
          </cell>
          <cell r="H294" t="str">
            <v>ADESIVO VINIL CAIXA MDLC SAFIRA</v>
          </cell>
          <cell r="I294" t="str">
            <v>MDC485T01B0 - CX PATOLA PB-040</v>
          </cell>
          <cell r="J294" t="str">
            <v>RAAA-A01</v>
          </cell>
        </row>
        <row r="295">
          <cell r="A295" t="str">
            <v>TH01000528</v>
          </cell>
          <cell r="B295" t="str">
            <v>TH010</v>
          </cell>
          <cell r="C295" t="str">
            <v>SER</v>
          </cell>
          <cell r="D295" t="str">
            <v>PLO</v>
          </cell>
          <cell r="E295" t="str">
            <v>TH06</v>
          </cell>
          <cell r="F295" t="str">
            <v>ATIVO</v>
          </cell>
          <cell r="G295" t="str">
            <v>PLOTAGEM</v>
          </cell>
          <cell r="H295" t="str">
            <v>SERVIÇO PLOTAGEM DE DOCUMENTOS</v>
          </cell>
          <cell r="I295" t="str">
            <v>CONFECÇAO DE CIRCUITO IMPRESSO</v>
          </cell>
          <cell r="J295" t="str">
            <v>RAAA-A01</v>
          </cell>
        </row>
        <row r="296">
          <cell r="A296" t="str">
            <v>TH01000529</v>
          </cell>
          <cell r="B296" t="str">
            <v>TH010</v>
          </cell>
          <cell r="C296" t="str">
            <v>ACI</v>
          </cell>
          <cell r="D296" t="str">
            <v>AME</v>
          </cell>
          <cell r="E296" t="str">
            <v>TH01</v>
          </cell>
          <cell r="F296" t="str">
            <v>ATIVO</v>
          </cell>
          <cell r="G296" t="str">
            <v>AME485T02A0</v>
          </cell>
          <cell r="H296" t="str">
            <v>ACIONADOR MANUAL ENDER. IP-20</v>
          </cell>
          <cell r="I296" t="str">
            <v>AME485T02A0-APERTE AQUI</v>
          </cell>
          <cell r="J296" t="str">
            <v>RBEA-B42</v>
          </cell>
        </row>
        <row r="297">
          <cell r="A297" t="str">
            <v>TH01000530</v>
          </cell>
          <cell r="B297" t="str">
            <v>TH010</v>
          </cell>
          <cell r="C297" t="str">
            <v>CAR</v>
          </cell>
          <cell r="D297" t="str">
            <v>AME</v>
          </cell>
          <cell r="E297" t="str">
            <v>TH02</v>
          </cell>
          <cell r="F297" t="str">
            <v>ATIVO</v>
          </cell>
          <cell r="G297" t="str">
            <v>AME485T02A0</v>
          </cell>
          <cell r="H297" t="str">
            <v>CARTAO ELETRONICO</v>
          </cell>
          <cell r="I297" t="str">
            <v xml:space="preserve">AME485T02A0-APERTE AQUI </v>
          </cell>
          <cell r="J297" t="str">
            <v>RBEA-B42</v>
          </cell>
        </row>
        <row r="298">
          <cell r="A298" t="str">
            <v>TH01000531</v>
          </cell>
          <cell r="B298" t="str">
            <v>TH010</v>
          </cell>
          <cell r="C298" t="str">
            <v>ACI</v>
          </cell>
          <cell r="D298" t="str">
            <v>AME</v>
          </cell>
          <cell r="E298" t="str">
            <v>TH01</v>
          </cell>
          <cell r="F298" t="str">
            <v>ATIVO</v>
          </cell>
          <cell r="G298" t="str">
            <v>AME485T02B0</v>
          </cell>
          <cell r="H298" t="str">
            <v>ACIONADOR MANUAL ENDER. IP-20</v>
          </cell>
          <cell r="I298" t="str">
            <v>AME485T02B0-APERTE AQUI</v>
          </cell>
          <cell r="J298" t="str">
            <v>RBEA-B42</v>
          </cell>
        </row>
        <row r="299">
          <cell r="A299" t="str">
            <v>TH01000532</v>
          </cell>
          <cell r="B299" t="str">
            <v>TH010</v>
          </cell>
          <cell r="C299" t="str">
            <v>INT</v>
          </cell>
          <cell r="D299" t="str">
            <v>MDC</v>
          </cell>
          <cell r="E299" t="str">
            <v>TH01</v>
          </cell>
          <cell r="F299" t="str">
            <v>ATIVO</v>
          </cell>
          <cell r="G299" t="str">
            <v>MDC485T01B0</v>
          </cell>
          <cell r="H299" t="str">
            <v>INTERFACE END. P/ 1 PONTO CONV</v>
          </cell>
          <cell r="I299" t="str">
            <v>MDC485T01B0-CLASSE B - RESIN.</v>
          </cell>
          <cell r="J299" t="str">
            <v>RAEA-A420</v>
          </cell>
        </row>
        <row r="300">
          <cell r="A300" t="str">
            <v>TH01000533</v>
          </cell>
          <cell r="B300" t="str">
            <v>TH010</v>
          </cell>
          <cell r="C300" t="str">
            <v>CAR</v>
          </cell>
          <cell r="D300" t="str">
            <v>MDC</v>
          </cell>
          <cell r="E300" t="str">
            <v>TH02</v>
          </cell>
          <cell r="F300" t="str">
            <v>ATIVO</v>
          </cell>
          <cell r="G300" t="str">
            <v>MDC485T01B0</v>
          </cell>
          <cell r="H300" t="str">
            <v>CARTAO ELETRONICO</v>
          </cell>
          <cell r="I300" t="str">
            <v>MDC485T01B0-CLASSE B</v>
          </cell>
          <cell r="J300" t="str">
            <v>RAEA-A420</v>
          </cell>
        </row>
        <row r="301">
          <cell r="A301" t="str">
            <v>TH01000534</v>
          </cell>
          <cell r="B301" t="str">
            <v>TH010</v>
          </cell>
          <cell r="C301" t="str">
            <v>SOF</v>
          </cell>
          <cell r="D301" t="str">
            <v>IRI</v>
          </cell>
          <cell r="E301" t="str">
            <v>TH45</v>
          </cell>
          <cell r="F301" t="str">
            <v>ATIVO</v>
          </cell>
          <cell r="G301" t="str">
            <v>IRISAPT01A0</v>
          </cell>
          <cell r="H301" t="str">
            <v>SOFTWARE DE INTERFACE GRAFICA</v>
          </cell>
          <cell r="I301" t="str">
            <v>IRISAPT01A0 - IRIS 5.0</v>
          </cell>
          <cell r="J301" t="str">
            <v>RAAA-A500</v>
          </cell>
        </row>
        <row r="302">
          <cell r="A302" t="str">
            <v>TH01000535</v>
          </cell>
          <cell r="B302" t="str">
            <v>TH010</v>
          </cell>
          <cell r="C302" t="str">
            <v>LIC</v>
          </cell>
          <cell r="D302" t="str">
            <v>IRI</v>
          </cell>
          <cell r="E302" t="str">
            <v>TH45</v>
          </cell>
          <cell r="F302" t="str">
            <v>ATIVO</v>
          </cell>
          <cell r="G302" t="str">
            <v>IRISLCT01A0</v>
          </cell>
          <cell r="H302" t="str">
            <v>LICENÇA DE USO DE SOFTWARE</v>
          </cell>
          <cell r="I302" t="str">
            <v>IRISLCT01A0 - IRIS 5.0</v>
          </cell>
          <cell r="J302" t="str">
            <v>RAAA-A500</v>
          </cell>
        </row>
        <row r="303">
          <cell r="A303" t="str">
            <v>TH01000536</v>
          </cell>
          <cell r="B303" t="str">
            <v>TH010</v>
          </cell>
          <cell r="C303" t="str">
            <v>Sir</v>
          </cell>
          <cell r="D303" t="str">
            <v>CL-</v>
          </cell>
          <cell r="E303" t="str">
            <v>TH03</v>
          </cell>
          <cell r="F303" t="str">
            <v>ATIVO</v>
          </cell>
          <cell r="G303" t="str">
            <v>CL-207</v>
          </cell>
          <cell r="H303" t="str">
            <v>Sirene Eletronica</v>
          </cell>
          <cell r="I303" t="str">
            <v>Convencional - 24Vcc - CL-207</v>
          </cell>
          <cell r="J303">
            <v>0</v>
          </cell>
        </row>
        <row r="304">
          <cell r="A304" t="str">
            <v>TH01000537</v>
          </cell>
          <cell r="B304" t="str">
            <v>TH010</v>
          </cell>
          <cell r="C304" t="str">
            <v>Sir</v>
          </cell>
          <cell r="D304" t="str">
            <v>CL-</v>
          </cell>
          <cell r="E304" t="str">
            <v>TH03</v>
          </cell>
          <cell r="F304" t="str">
            <v>ATIVO</v>
          </cell>
          <cell r="G304" t="str">
            <v>CL-207 L</v>
          </cell>
          <cell r="H304" t="str">
            <v>Sirene Eletronica com Indicador Visual</v>
          </cell>
          <cell r="I304" t="str">
            <v>Convencional - 24Vcc - CL-207 L</v>
          </cell>
          <cell r="J304">
            <v>0</v>
          </cell>
        </row>
        <row r="305">
          <cell r="A305" t="str">
            <v>TH01000538</v>
          </cell>
          <cell r="B305" t="str">
            <v>TH010</v>
          </cell>
          <cell r="C305" t="str">
            <v>CAI</v>
          </cell>
          <cell r="D305" t="str">
            <v>AME</v>
          </cell>
          <cell r="E305" t="str">
            <v>TH03</v>
          </cell>
          <cell r="F305" t="str">
            <v>ATIVO</v>
          </cell>
          <cell r="G305" t="str">
            <v>AME485T02A0</v>
          </cell>
          <cell r="H305" t="str">
            <v>CAIXA PLASTICA ACIONADOR-IP20</v>
          </cell>
          <cell r="I305" t="str">
            <v>Convencional - Chander Fire</v>
          </cell>
          <cell r="J305">
            <v>0</v>
          </cell>
        </row>
        <row r="306">
          <cell r="A306" t="str">
            <v>TH01000539</v>
          </cell>
          <cell r="B306" t="str">
            <v>TH010</v>
          </cell>
          <cell r="C306" t="str">
            <v>INT</v>
          </cell>
          <cell r="D306" t="str">
            <v>MCB</v>
          </cell>
          <cell r="E306" t="str">
            <v>TH01</v>
          </cell>
          <cell r="F306" t="str">
            <v>ATIVO</v>
          </cell>
          <cell r="G306" t="str">
            <v>MCB485T02A0</v>
          </cell>
          <cell r="H306" t="str">
            <v>INTERFACE END. P/ 1 ZONA CONV.</v>
          </cell>
          <cell r="I306" t="str">
            <v>MCB485T02A0-CLASSE B</v>
          </cell>
          <cell r="J306" t="str">
            <v>RABA-C42</v>
          </cell>
        </row>
        <row r="307">
          <cell r="A307" t="str">
            <v>TH01000540</v>
          </cell>
          <cell r="B307" t="str">
            <v>TH010</v>
          </cell>
          <cell r="C307" t="str">
            <v>INT</v>
          </cell>
          <cell r="D307" t="str">
            <v>MCB</v>
          </cell>
          <cell r="E307" t="str">
            <v>TH01</v>
          </cell>
          <cell r="F307" t="str">
            <v>ATIVO</v>
          </cell>
          <cell r="G307" t="str">
            <v>MCB485T02B0</v>
          </cell>
          <cell r="H307" t="str">
            <v>INTERFACE END. P/ 1 ZONA CONV.</v>
          </cell>
          <cell r="I307" t="str">
            <v>MCB485T02B0-CLASSE B</v>
          </cell>
          <cell r="J307" t="str">
            <v>RABA-C42</v>
          </cell>
        </row>
        <row r="308">
          <cell r="A308" t="str">
            <v>TH01000541</v>
          </cell>
          <cell r="B308" t="str">
            <v>TH010</v>
          </cell>
          <cell r="C308" t="str">
            <v>CAR</v>
          </cell>
          <cell r="D308" t="str">
            <v>PAE</v>
          </cell>
          <cell r="E308" t="str">
            <v>TH02</v>
          </cell>
          <cell r="F308">
            <v>0</v>
          </cell>
          <cell r="G308" t="str">
            <v>PAE485T01B0</v>
          </cell>
          <cell r="H308" t="str">
            <v>CARTAO ELETRONICO</v>
          </cell>
          <cell r="I308" t="str">
            <v>FNT-PAE485T01B0</v>
          </cell>
          <cell r="J308" t="str">
            <v>RAAA-C01</v>
          </cell>
        </row>
        <row r="309">
          <cell r="A309" t="str">
            <v>TH01000542</v>
          </cell>
          <cell r="B309" t="str">
            <v>TH010</v>
          </cell>
          <cell r="C309" t="str">
            <v>Ser</v>
          </cell>
          <cell r="D309" t="str">
            <v>SER</v>
          </cell>
          <cell r="E309" t="str">
            <v>TH04</v>
          </cell>
          <cell r="F309" t="str">
            <v>ATIVO</v>
          </cell>
          <cell r="G309" t="str">
            <v>SERVIÇOS</v>
          </cell>
          <cell r="H309" t="str">
            <v>Serviços de Instalação</v>
          </cell>
          <cell r="I309" t="str">
            <v>Mão de Obra</v>
          </cell>
          <cell r="J309">
            <v>0</v>
          </cell>
        </row>
        <row r="310">
          <cell r="A310" t="str">
            <v>TH01000543</v>
          </cell>
          <cell r="B310" t="str">
            <v>TH010</v>
          </cell>
          <cell r="C310" t="str">
            <v>Qua</v>
          </cell>
          <cell r="D310" t="str">
            <v>QCA</v>
          </cell>
          <cell r="E310" t="str">
            <v>TH01</v>
          </cell>
          <cell r="F310" t="str">
            <v>ATIVO</v>
          </cell>
          <cell r="G310" t="str">
            <v>QCABT01A</v>
          </cell>
          <cell r="H310" t="str">
            <v>Quadro de Iluminação de Torres</v>
          </cell>
          <cell r="I310" t="str">
            <v>QCABT01A 6 Lâmpadas - 24/48 Vcc</v>
          </cell>
          <cell r="J310" t="str">
            <v>RAFA-A01</v>
          </cell>
        </row>
        <row r="311">
          <cell r="A311" t="str">
            <v>TH01000544</v>
          </cell>
          <cell r="B311" t="str">
            <v>TH010</v>
          </cell>
          <cell r="C311" t="str">
            <v>SIN</v>
          </cell>
          <cell r="D311" t="str">
            <v>SAV</v>
          </cell>
          <cell r="E311" t="str">
            <v>TH01</v>
          </cell>
          <cell r="F311" t="str">
            <v>ATIVO</v>
          </cell>
          <cell r="G311" t="str">
            <v>SAV485T01A1</v>
          </cell>
          <cell r="H311" t="str">
            <v>SINALIZADOR AUDIOVISUAL ENDER.</v>
          </cell>
          <cell r="I311" t="str">
            <v>SAV485T01A1-IP-55 - LED</v>
          </cell>
          <cell r="J311" t="str">
            <v>RAEA-C42</v>
          </cell>
        </row>
        <row r="312">
          <cell r="A312" t="str">
            <v>TH01000545</v>
          </cell>
          <cell r="B312" t="str">
            <v>TH010</v>
          </cell>
          <cell r="C312" t="str">
            <v>ACI</v>
          </cell>
          <cell r="D312" t="str">
            <v>AME</v>
          </cell>
          <cell r="E312" t="str">
            <v>TH01</v>
          </cell>
          <cell r="F312" t="str">
            <v>ATIVO</v>
          </cell>
          <cell r="G312" t="str">
            <v>AME485T04B0</v>
          </cell>
          <cell r="H312" t="str">
            <v>ACIONADOR MANUAL ENDER. IP-55</v>
          </cell>
          <cell r="I312" t="str">
            <v>AME485T04B0-LEVANTE E APERTE AQUI</v>
          </cell>
          <cell r="J312" t="str">
            <v>RACA-A40</v>
          </cell>
        </row>
        <row r="313">
          <cell r="A313" t="str">
            <v>TH01000546</v>
          </cell>
          <cell r="B313" t="str">
            <v>TH010</v>
          </cell>
          <cell r="C313" t="str">
            <v>ACI</v>
          </cell>
          <cell r="D313" t="str">
            <v>AME</v>
          </cell>
          <cell r="E313" t="str">
            <v>TH01</v>
          </cell>
          <cell r="F313" t="str">
            <v>ATIVO</v>
          </cell>
          <cell r="G313" t="str">
            <v>AME485T04A1</v>
          </cell>
          <cell r="H313" t="str">
            <v>ACIONADOR MANUAL ENDER. IP-55</v>
          </cell>
          <cell r="I313" t="str">
            <v>AME485T04A1-LEVANTE-RESINA 3x</v>
          </cell>
          <cell r="J313" t="str">
            <v>RACA-A40</v>
          </cell>
        </row>
        <row r="314">
          <cell r="A314" t="str">
            <v>TH01000547</v>
          </cell>
          <cell r="B314" t="str">
            <v>TH010</v>
          </cell>
          <cell r="C314" t="str">
            <v>SIN</v>
          </cell>
          <cell r="D314" t="str">
            <v>SAV</v>
          </cell>
          <cell r="E314" t="str">
            <v>TH01</v>
          </cell>
          <cell r="F314" t="str">
            <v>ATIVO</v>
          </cell>
          <cell r="G314" t="str">
            <v>SAV485T01A2</v>
          </cell>
          <cell r="H314" t="str">
            <v>SINALIZADOR AUDIOVISUAL ENDER.</v>
          </cell>
          <cell r="I314" t="str">
            <v xml:space="preserve">SAV485T01A2-IP-55 (RESINA 3X) </v>
          </cell>
          <cell r="J314" t="str">
            <v>RAEA-C42</v>
          </cell>
        </row>
        <row r="315">
          <cell r="A315" t="str">
            <v>TH01000548</v>
          </cell>
          <cell r="B315" t="str">
            <v>TH010</v>
          </cell>
          <cell r="C315" t="str">
            <v>CON</v>
          </cell>
          <cell r="D315" t="str">
            <v>MCD</v>
          </cell>
          <cell r="E315" t="str">
            <v>TH03</v>
          </cell>
          <cell r="F315" t="str">
            <v>ATIVO</v>
          </cell>
          <cell r="G315" t="str">
            <v>MCD485T01A0</v>
          </cell>
          <cell r="H315" t="str">
            <v>CONVERSOR USB PARA RS485/422</v>
          </cell>
          <cell r="I315" t="str">
            <v>1 PORTA USB PARA 1 PORTA RS485/422</v>
          </cell>
          <cell r="J315">
            <v>0</v>
          </cell>
        </row>
        <row r="316">
          <cell r="A316" t="str">
            <v>TH01000549</v>
          </cell>
          <cell r="B316" t="str">
            <v>TH010</v>
          </cell>
          <cell r="C316" t="str">
            <v>VÁL</v>
          </cell>
          <cell r="D316">
            <v>0</v>
          </cell>
          <cell r="E316" t="str">
            <v>TH03</v>
          </cell>
          <cell r="F316" t="str">
            <v>ATIVO</v>
          </cell>
          <cell r="G316">
            <v>0</v>
          </cell>
          <cell r="H316" t="str">
            <v>VÁLVULA SOLENÓIDE MINI 2V ¼” 24VCC  </v>
          </cell>
          <cell r="I316" t="str">
            <v>MS61282-25-02 (WERK SCHOTT)</v>
          </cell>
          <cell r="J316">
            <v>0</v>
          </cell>
        </row>
        <row r="317">
          <cell r="A317" t="str">
            <v>TH01000550</v>
          </cell>
          <cell r="B317" t="str">
            <v>TH010</v>
          </cell>
          <cell r="C317" t="str">
            <v>CON</v>
          </cell>
          <cell r="D317">
            <v>0</v>
          </cell>
          <cell r="E317" t="str">
            <v>TH03</v>
          </cell>
          <cell r="F317" t="str">
            <v>ATIVO</v>
          </cell>
          <cell r="G317">
            <v>0</v>
          </cell>
          <cell r="H317" t="str">
            <v>CONEXÃO RETA PAINEL 6MM</v>
          </cell>
          <cell r="I317" t="str">
            <v>PM-06 (WERK SCHOTT)</v>
          </cell>
          <cell r="J317">
            <v>0</v>
          </cell>
        </row>
        <row r="318">
          <cell r="A318" t="str">
            <v>TH01000551</v>
          </cell>
          <cell r="B318" t="str">
            <v>TH010</v>
          </cell>
          <cell r="C318" t="str">
            <v>PRE</v>
          </cell>
          <cell r="D318">
            <v>0</v>
          </cell>
          <cell r="E318" t="str">
            <v>TH03</v>
          </cell>
          <cell r="F318" t="str">
            <v>ATIVO</v>
          </cell>
          <cell r="G318">
            <v>0</v>
          </cell>
          <cell r="H318" t="str">
            <v>PRESSOSTATO DE DIAFRAGMA 42V</v>
          </cell>
          <cell r="I318" t="str">
            <v>CÓD. 0166 408 03 3 031 TERM. ESP.</v>
          </cell>
          <cell r="J318">
            <v>0</v>
          </cell>
        </row>
        <row r="319">
          <cell r="A319" t="str">
            <v>TH01000552</v>
          </cell>
          <cell r="B319" t="str">
            <v>TH010</v>
          </cell>
          <cell r="C319" t="str">
            <v>DET</v>
          </cell>
          <cell r="D319" t="str">
            <v>DTC</v>
          </cell>
          <cell r="E319" t="str">
            <v>TH03</v>
          </cell>
          <cell r="F319" t="str">
            <v>ATIVO</v>
          </cell>
          <cell r="G319" t="str">
            <v>DTCONVT02A</v>
          </cell>
          <cell r="H319" t="str">
            <v>DETECTOR TERMICO - TEMP. FIXA</v>
          </cell>
          <cell r="I319" t="str">
            <v>DTCONVT02A - TERMICO CONVENCIONAL</v>
          </cell>
          <cell r="J319">
            <v>0</v>
          </cell>
        </row>
        <row r="320">
          <cell r="A320" t="str">
            <v>TH01000553</v>
          </cell>
          <cell r="B320" t="str">
            <v>TH010</v>
          </cell>
          <cell r="C320" t="str">
            <v>CAR</v>
          </cell>
          <cell r="D320" t="str">
            <v>AMC</v>
          </cell>
          <cell r="E320" t="str">
            <v>TH02</v>
          </cell>
          <cell r="F320" t="str">
            <v>ATIVO</v>
          </cell>
          <cell r="G320" t="str">
            <v>AMCONVT01A0</v>
          </cell>
          <cell r="H320" t="str">
            <v>CARTAO ELETRONICO</v>
          </cell>
          <cell r="I320" t="str">
            <v>AMCONVT01A0 - QUEBRE O VIDRO</v>
          </cell>
          <cell r="J320">
            <v>0</v>
          </cell>
        </row>
        <row r="321">
          <cell r="A321" t="str">
            <v>TH01000554</v>
          </cell>
          <cell r="B321" t="str">
            <v>TH010</v>
          </cell>
          <cell r="C321" t="str">
            <v>CAR</v>
          </cell>
          <cell r="D321" t="str">
            <v>ROA</v>
          </cell>
          <cell r="E321" t="str">
            <v>TH02</v>
          </cell>
          <cell r="F321" t="str">
            <v>ATIVO</v>
          </cell>
          <cell r="G321" t="str">
            <v>ROAB117149/1</v>
          </cell>
          <cell r="H321" t="str">
            <v>CARTAO ELETRONICO</v>
          </cell>
          <cell r="I321" t="str">
            <v>PROTETOR DE SURTOS ELÉTRICOS</v>
          </cell>
          <cell r="J321">
            <v>0</v>
          </cell>
        </row>
        <row r="322">
          <cell r="A322" t="str">
            <v>TH01000555</v>
          </cell>
          <cell r="B322" t="str">
            <v>TH010</v>
          </cell>
          <cell r="C322" t="str">
            <v>DET</v>
          </cell>
          <cell r="D322" t="str">
            <v>WGD</v>
          </cell>
          <cell r="E322" t="str">
            <v>TH03</v>
          </cell>
          <cell r="F322" t="str">
            <v>ATIVO</v>
          </cell>
          <cell r="G322" t="str">
            <v>WGD-INDUSTRIAL</v>
          </cell>
          <cell r="H322" t="str">
            <v>DETECTOR DE GASES TOXICOS</v>
          </cell>
          <cell r="I322" t="str">
            <v xml:space="preserve">WHITE - WGD - INDUSTRIAL </v>
          </cell>
          <cell r="J322">
            <v>0</v>
          </cell>
        </row>
        <row r="323">
          <cell r="A323" t="str">
            <v>TH01000556</v>
          </cell>
          <cell r="B323" t="str">
            <v>TH010</v>
          </cell>
          <cell r="C323" t="str">
            <v>KIT</v>
          </cell>
          <cell r="D323" t="str">
            <v>SAE</v>
          </cell>
          <cell r="E323" t="str">
            <v>TH01</v>
          </cell>
          <cell r="F323" t="str">
            <v>ATIVO</v>
          </cell>
          <cell r="G323" t="str">
            <v>SAE485T03A1</v>
          </cell>
          <cell r="H323" t="str">
            <v xml:space="preserve">KIT SIRENE PNEUMATICA ENDER.  </v>
          </cell>
          <cell r="I323" t="str">
            <v>SAE485T03A1 - BITONAL 130dB@2m</v>
          </cell>
          <cell r="J323" t="str">
            <v>RAAA-A01</v>
          </cell>
        </row>
        <row r="324">
          <cell r="A324" t="str">
            <v>TH01000557</v>
          </cell>
          <cell r="B324" t="str">
            <v>TH010</v>
          </cell>
          <cell r="C324" t="str">
            <v>PAI</v>
          </cell>
          <cell r="D324" t="str">
            <v>PAE</v>
          </cell>
          <cell r="E324" t="str">
            <v>TH01</v>
          </cell>
          <cell r="F324" t="str">
            <v>ATIVO</v>
          </cell>
          <cell r="G324" t="str">
            <v>PAE485T02B6</v>
          </cell>
          <cell r="H324" t="str">
            <v>PAINEL DE ALARME DE INCENDIO</v>
          </cell>
          <cell r="I324" t="str">
            <v>PAE485T02B5 - SAFIRA 485. CX MET. VERM</v>
          </cell>
          <cell r="J324" t="str">
            <v>RAAA-A01</v>
          </cell>
        </row>
        <row r="325">
          <cell r="A325" t="str">
            <v>TH01000557</v>
          </cell>
          <cell r="B325" t="str">
            <v>TH010</v>
          </cell>
          <cell r="C325" t="str">
            <v>SER</v>
          </cell>
          <cell r="D325" t="str">
            <v>SER</v>
          </cell>
          <cell r="E325" t="str">
            <v>TH04</v>
          </cell>
          <cell r="F325" t="str">
            <v>ATIVO</v>
          </cell>
          <cell r="G325" t="str">
            <v>SERVIÇOS</v>
          </cell>
          <cell r="H325" t="str">
            <v>SERVIÇOS</v>
          </cell>
          <cell r="I325" t="str">
            <v>PROJETO EXECUTIVO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>TH01000558</v>
          </cell>
          <cell r="B355" t="str">
            <v>TH010</v>
          </cell>
          <cell r="C355" t="str">
            <v>SER</v>
          </cell>
          <cell r="D355" t="str">
            <v>SER</v>
          </cell>
          <cell r="E355" t="str">
            <v>TH04</v>
          </cell>
          <cell r="F355" t="str">
            <v>ATIVO</v>
          </cell>
          <cell r="G355" t="str">
            <v>SERVIÇOS</v>
          </cell>
          <cell r="H355" t="str">
            <v>SERVIÇOS</v>
          </cell>
          <cell r="I355" t="str">
            <v>PROJETO DE IMPLANTAÇÃO</v>
          </cell>
          <cell r="J355">
            <v>0</v>
          </cell>
        </row>
        <row r="356">
          <cell r="A356" t="str">
            <v>TH01000558</v>
          </cell>
          <cell r="B356" t="str">
            <v>TH010</v>
          </cell>
          <cell r="C356" t="str">
            <v>SIN</v>
          </cell>
          <cell r="D356" t="str">
            <v>SG2</v>
          </cell>
          <cell r="E356" t="str">
            <v>TH01</v>
          </cell>
          <cell r="F356" t="str">
            <v>ATIVO</v>
          </cell>
          <cell r="G356" t="str">
            <v>SG200-BOSCH</v>
          </cell>
          <cell r="H356" t="str">
            <v>SINALIZADOR SONORO CONV.</v>
          </cell>
          <cell r="I356" t="str">
            <v>SG200-BOSCH-IP-65 114dB (A)</v>
          </cell>
          <cell r="J356">
            <v>0</v>
          </cell>
        </row>
        <row r="357">
          <cell r="A357" t="str">
            <v>TH01000559</v>
          </cell>
          <cell r="B357" t="str">
            <v>TH010</v>
          </cell>
          <cell r="C357" t="str">
            <v>SIN</v>
          </cell>
          <cell r="D357" t="str">
            <v>BL2</v>
          </cell>
          <cell r="E357" t="str">
            <v>TH01</v>
          </cell>
          <cell r="F357" t="str">
            <v>ATIVO</v>
          </cell>
          <cell r="G357" t="str">
            <v>BL200-BOSCH</v>
          </cell>
          <cell r="H357" t="str">
            <v>SINALIZADOR VISUAL CONV.</v>
          </cell>
          <cell r="I357" t="str">
            <v>BL200-BOSCH-IP-65 1,3J - XENON</v>
          </cell>
          <cell r="J357">
            <v>0</v>
          </cell>
        </row>
        <row r="358">
          <cell r="A358" t="str">
            <v>TH01000560</v>
          </cell>
          <cell r="B358" t="str">
            <v>TH010</v>
          </cell>
          <cell r="C358" t="str">
            <v>SUP</v>
          </cell>
          <cell r="D358">
            <v>0</v>
          </cell>
          <cell r="E358" t="str">
            <v>TH01</v>
          </cell>
          <cell r="F358" t="str">
            <v>ATIVO</v>
          </cell>
          <cell r="G358">
            <v>0</v>
          </cell>
          <cell r="H358" t="str">
            <v>SUPORTE PARA CILINDRO CO2</v>
          </cell>
          <cell r="I358">
            <v>0</v>
          </cell>
          <cell r="J358">
            <v>0</v>
          </cell>
        </row>
        <row r="359">
          <cell r="A359" t="str">
            <v>TH01000561</v>
          </cell>
          <cell r="B359" t="str">
            <v>TH010</v>
          </cell>
          <cell r="C359" t="str">
            <v>GAB</v>
          </cell>
          <cell r="D359">
            <v>0</v>
          </cell>
          <cell r="E359" t="str">
            <v>TH01</v>
          </cell>
          <cell r="F359" t="str">
            <v>ATIVO</v>
          </cell>
          <cell r="G359">
            <v>0</v>
          </cell>
          <cell r="H359" t="str">
            <v>GABINETE IP55 PARA MCC485T01A</v>
          </cell>
          <cell r="I359" t="str">
            <v>ATÉ 10 MODULOS CELULA DE CARGA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>TH01000562</v>
          </cell>
          <cell r="B361" t="str">
            <v>TH010</v>
          </cell>
          <cell r="C361" t="str">
            <v>INT</v>
          </cell>
          <cell r="D361" t="str">
            <v>MCB</v>
          </cell>
          <cell r="E361" t="str">
            <v>TH01</v>
          </cell>
          <cell r="F361" t="str">
            <v>ATIVO</v>
          </cell>
          <cell r="G361" t="str">
            <v>MCB485T01B0</v>
          </cell>
          <cell r="H361" t="str">
            <v>INTERFACE END. P/ 2 ZONA CONV.</v>
          </cell>
          <cell r="I361" t="str">
            <v>MCB485T01A0-CLASSE B</v>
          </cell>
          <cell r="J361" t="str">
            <v>RAAA-D42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dos"/>
      <sheetName val="QUANTITATIVO"/>
      <sheetName val="INFRAESTRUTURA"/>
      <sheetName val="SAFIRA 485"/>
    </sheetNames>
    <sheetDataSet>
      <sheetData sheetId="0" refreshError="1">
        <row r="1">
          <cell r="E1" t="str">
            <v>MODELO</v>
          </cell>
          <cell r="F1" t="str">
            <v>DESCRIÇÃO DO PRODUTO</v>
          </cell>
          <cell r="G1" t="str">
            <v>CARACTERISTICA</v>
          </cell>
          <cell r="H1" t="str">
            <v>REVISÃO</v>
          </cell>
          <cell r="I1" t="str">
            <v>Consumo (A) Supervisão</v>
          </cell>
          <cell r="J1" t="str">
            <v>Consumo (A) Alarme</v>
          </cell>
        </row>
        <row r="2"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</row>
        <row r="3">
          <cell r="E3" t="str">
            <v>AME485T02A0</v>
          </cell>
          <cell r="F3" t="str">
            <v>ACIONADOR MANUAL ENDER. IP-20</v>
          </cell>
          <cell r="G3" t="str">
            <v>AME485T02A0-APERTE AQUI</v>
          </cell>
          <cell r="H3" t="str">
            <v>RBEA-B42</v>
          </cell>
          <cell r="I3">
            <v>1.6999999999999999E-3</v>
          </cell>
          <cell r="J3">
            <v>6.4999999999999997E-3</v>
          </cell>
        </row>
        <row r="4">
          <cell r="E4" t="str">
            <v>AME485T02B0</v>
          </cell>
          <cell r="F4" t="str">
            <v>ACIONADOR MANUAL ENDER. IP-20</v>
          </cell>
          <cell r="G4" t="str">
            <v>AME485T02B0-APERTE AQUI</v>
          </cell>
          <cell r="H4" t="str">
            <v>RBEA-B42</v>
          </cell>
          <cell r="I4">
            <v>1.6999999999999999E-3</v>
          </cell>
          <cell r="J4">
            <v>6.4999999999999997E-3</v>
          </cell>
        </row>
        <row r="5">
          <cell r="E5" t="str">
            <v>AME485T03A0</v>
          </cell>
          <cell r="F5" t="str">
            <v>ACIONADOR MANUAL ENDER. IP-20</v>
          </cell>
          <cell r="G5" t="str">
            <v>AME485T03A0-LEVANTE E APERTE AQUI</v>
          </cell>
          <cell r="H5" t="str">
            <v>RCAA-C40</v>
          </cell>
          <cell r="I5">
            <v>6.8999999999999999E-3</v>
          </cell>
          <cell r="J5">
            <v>1.23E-2</v>
          </cell>
        </row>
        <row r="6">
          <cell r="E6" t="str">
            <v>AME485T03B0</v>
          </cell>
          <cell r="F6" t="str">
            <v>ACIONADOR MANUAL ENDER. IP-20</v>
          </cell>
          <cell r="G6" t="str">
            <v>AME485T03B0-LEVANTE E APERTE AQUI</v>
          </cell>
          <cell r="H6" t="str">
            <v>RCAA-C40</v>
          </cell>
          <cell r="I6">
            <v>6.8999999999999999E-3</v>
          </cell>
          <cell r="J6">
            <v>1.23E-2</v>
          </cell>
        </row>
        <row r="7">
          <cell r="E7" t="str">
            <v>AME485T04A0</v>
          </cell>
          <cell r="F7" t="str">
            <v>ACIONADOR MANUAL ENDER. IP-55</v>
          </cell>
          <cell r="G7" t="str">
            <v>AME485T04A0-LEVANTE E APERTE AQUI</v>
          </cell>
          <cell r="H7" t="str">
            <v>RACA-A40</v>
          </cell>
          <cell r="I7">
            <v>2.0999999999999999E-3</v>
          </cell>
          <cell r="J7">
            <v>7.0000000000000001E-3</v>
          </cell>
        </row>
        <row r="8">
          <cell r="E8" t="str">
            <v>AME485T04B0</v>
          </cell>
          <cell r="F8" t="str">
            <v>ACIONADOR MANUAL ENDER. IP-55</v>
          </cell>
          <cell r="G8" t="str">
            <v>AME485T04B0-LEVANTE E APERTE AQUI</v>
          </cell>
          <cell r="H8" t="str">
            <v>RACA-A40</v>
          </cell>
          <cell r="I8">
            <v>2.0999999999999999E-3</v>
          </cell>
          <cell r="J8">
            <v>7.0000000000000001E-3</v>
          </cell>
        </row>
        <row r="9">
          <cell r="E9" t="str">
            <v>AME485T06A0</v>
          </cell>
          <cell r="F9" t="str">
            <v>ACIONADOR MANUAL/SIRENE ENDER.</v>
          </cell>
          <cell r="G9" t="str">
            <v>AME485T06A0-IP20 QUEBRE O VIDR</v>
          </cell>
          <cell r="H9" t="str">
            <v>RABA-A01</v>
          </cell>
          <cell r="I9">
            <v>2.2000000000000001E-3</v>
          </cell>
          <cell r="J9">
            <v>2.2200000000000001E-2</v>
          </cell>
        </row>
        <row r="10">
          <cell r="E10" t="str">
            <v>AME485T06B0</v>
          </cell>
          <cell r="F10" t="str">
            <v>ACIONADOR MANUAL/SIRENE ENDER.</v>
          </cell>
          <cell r="G10" t="str">
            <v>AME485T06B0-IP20 QUEBRE O VIDR</v>
          </cell>
          <cell r="H10" t="str">
            <v>RABA-A01</v>
          </cell>
          <cell r="I10">
            <v>2.2000000000000001E-3</v>
          </cell>
          <cell r="J10">
            <v>2.2200000000000001E-2</v>
          </cell>
        </row>
        <row r="11">
          <cell r="E11" t="str">
            <v>MCA485T01A0</v>
          </cell>
          <cell r="F11" t="str">
            <v>INTERFACE END. P/ 2 ZONAS CONV</v>
          </cell>
          <cell r="G11" t="str">
            <v>MCA485T01A0-CLASSE A</v>
          </cell>
          <cell r="H11" t="str">
            <v>RAAA-F42</v>
          </cell>
          <cell r="I11">
            <v>7.1999999999999998E-3</v>
          </cell>
          <cell r="J11">
            <v>7.1999999999999998E-3</v>
          </cell>
        </row>
        <row r="12">
          <cell r="E12" t="str">
            <v>MCA485T01B0</v>
          </cell>
          <cell r="F12" t="str">
            <v>INTERFACE END. P/ 2 ZONAS CONV</v>
          </cell>
          <cell r="G12" t="str">
            <v>MCA485T01B0-CLASSE A</v>
          </cell>
          <cell r="H12" t="str">
            <v>RAAA-E40</v>
          </cell>
          <cell r="I12">
            <v>7.1999999999999998E-3</v>
          </cell>
          <cell r="J12">
            <v>7.1999999999999998E-3</v>
          </cell>
        </row>
        <row r="13">
          <cell r="E13" t="str">
            <v>MCB485T01A0</v>
          </cell>
          <cell r="F13" t="str">
            <v>INTERFACE END. P/ 2 ZONA CONV.</v>
          </cell>
          <cell r="G13" t="str">
            <v>MCB485T01A0-CLASSE B</v>
          </cell>
          <cell r="H13" t="str">
            <v>RAAA-D42</v>
          </cell>
          <cell r="I13">
            <v>3.4000000000000002E-2</v>
          </cell>
          <cell r="J13">
            <v>3.4000000000000002E-2</v>
          </cell>
        </row>
        <row r="14">
          <cell r="E14" t="str">
            <v>MCB485T01B0</v>
          </cell>
          <cell r="F14" t="str">
            <v>INTERFACE END. P/ 2 ZONA CONV.</v>
          </cell>
          <cell r="G14" t="str">
            <v>MCB485T01A0-CLASSE B</v>
          </cell>
          <cell r="H14" t="str">
            <v>RAAA-D42</v>
          </cell>
          <cell r="I14">
            <v>3.4000000000000002E-2</v>
          </cell>
          <cell r="J14">
            <v>3.4000000000000002E-2</v>
          </cell>
        </row>
        <row r="15">
          <cell r="E15" t="str">
            <v>MCB485T02A0</v>
          </cell>
          <cell r="F15" t="str">
            <v>INTERFACE END. P/ 1 ZONA CONV.</v>
          </cell>
          <cell r="G15" t="str">
            <v>MCB485T02A0-CLASSE B</v>
          </cell>
          <cell r="H15" t="str">
            <v>RABA-C42</v>
          </cell>
          <cell r="I15">
            <v>1.12E-2</v>
          </cell>
          <cell r="J15">
            <v>1.12E-2</v>
          </cell>
        </row>
        <row r="16">
          <cell r="E16" t="str">
            <v>MCB485T02B0</v>
          </cell>
          <cell r="F16" t="str">
            <v>INTERFACE END. P/ 1 ZONA CONV.</v>
          </cell>
          <cell r="G16" t="str">
            <v>MCB485T02B0-CLASSE B</v>
          </cell>
          <cell r="H16" t="str">
            <v>RABA-C42</v>
          </cell>
          <cell r="I16">
            <v>1.12E-2</v>
          </cell>
          <cell r="J16">
            <v>1.12E-2</v>
          </cell>
        </row>
        <row r="17">
          <cell r="E17" t="str">
            <v>MCF485T01A0</v>
          </cell>
          <cell r="F17" t="str">
            <v xml:space="preserve">MOD. END. P/ CHAVE DE FLUXO  </v>
          </cell>
          <cell r="G17" t="str">
            <v xml:space="preserve">MCF485T01A0- IP55   </v>
          </cell>
          <cell r="H17">
            <v>0</v>
          </cell>
          <cell r="I17">
            <v>9.4000000000000004E-3</v>
          </cell>
          <cell r="J17">
            <v>1.5699999999999999E-2</v>
          </cell>
        </row>
        <row r="18">
          <cell r="E18" t="str">
            <v>MDC485T01A0</v>
          </cell>
          <cell r="F18" t="str">
            <v>INTERFACE END. P/ 1 PONTO CONV</v>
          </cell>
          <cell r="G18" t="str">
            <v>MDC485T01A0-CLASSE B - RESIN.</v>
          </cell>
          <cell r="H18" t="str">
            <v>RAEA-A420</v>
          </cell>
          <cell r="I18">
            <v>1.9E-3</v>
          </cell>
          <cell r="J18">
            <v>1.9E-3</v>
          </cell>
        </row>
        <row r="19">
          <cell r="E19" t="str">
            <v>MDC485T01B0</v>
          </cell>
          <cell r="F19" t="str">
            <v>INTERFACE END. P/ 1 PONTO CONV</v>
          </cell>
          <cell r="G19" t="str">
            <v>MDC485T01B0-CLASSE B - RESIN.</v>
          </cell>
          <cell r="H19" t="str">
            <v>RAEA-A420</v>
          </cell>
          <cell r="I19">
            <v>1.9E-3</v>
          </cell>
          <cell r="J19">
            <v>1.9E-3</v>
          </cell>
        </row>
        <row r="20">
          <cell r="E20" t="str">
            <v>MLP485T01A0</v>
          </cell>
          <cell r="F20" t="str">
            <v>MÓDULO DE LOOP ENDER. SIGMA 485-E</v>
          </cell>
          <cell r="G20" t="str">
            <v>MLP485T01A0-125 ENDEREÇOS</v>
          </cell>
          <cell r="H20" t="str">
            <v>RAAA-A40</v>
          </cell>
          <cell r="I20">
            <v>4.4999999999999998E-2</v>
          </cell>
          <cell r="J20">
            <v>0.05</v>
          </cell>
        </row>
        <row r="21">
          <cell r="E21" t="str">
            <v>MRE485T01A0</v>
          </cell>
          <cell r="F21" t="str">
            <v>INTERFACE END. P/ SINALIZ/COM.</v>
          </cell>
          <cell r="G21" t="str">
            <v>MRE485T01A0-IP-20</v>
          </cell>
          <cell r="H21" t="str">
            <v>RAAA-C42</v>
          </cell>
          <cell r="I21">
            <v>7.4000000000000003E-3</v>
          </cell>
          <cell r="J21">
            <v>2.9499999999999998E-2</v>
          </cell>
        </row>
        <row r="22">
          <cell r="E22" t="str">
            <v>MRE485T01A1</v>
          </cell>
          <cell r="F22" t="str">
            <v>INTERFACE END. P/ SINALIZ/COM.</v>
          </cell>
          <cell r="G22" t="str">
            <v>MRE485T01A1-IP-55</v>
          </cell>
          <cell r="H22" t="str">
            <v>RAAA-B40</v>
          </cell>
          <cell r="I22">
            <v>7.4000000000000003E-3</v>
          </cell>
          <cell r="J22">
            <v>2.9499999999999998E-2</v>
          </cell>
        </row>
        <row r="23">
          <cell r="E23" t="str">
            <v>MRE485T01B0</v>
          </cell>
          <cell r="F23" t="str">
            <v>INTERFACE END. P/ SINALIZ/COM.</v>
          </cell>
          <cell r="G23" t="str">
            <v>MRE485T01B0-IP-20</v>
          </cell>
          <cell r="H23" t="str">
            <v>RAAA-B40</v>
          </cell>
          <cell r="I23">
            <v>7.4000000000000003E-3</v>
          </cell>
          <cell r="J23">
            <v>2.9499999999999998E-2</v>
          </cell>
        </row>
        <row r="24">
          <cell r="E24" t="str">
            <v>MRE485T01B1</v>
          </cell>
          <cell r="F24" t="str">
            <v>INTERFACE END. P/ SINALIZ/COM.</v>
          </cell>
          <cell r="G24" t="str">
            <v>MRE485T01B1-IP-55</v>
          </cell>
          <cell r="H24" t="str">
            <v>RAAA-B40</v>
          </cell>
          <cell r="I24">
            <v>7.4000000000000003E-3</v>
          </cell>
          <cell r="J24">
            <v>2.9499999999999998E-2</v>
          </cell>
        </row>
        <row r="25">
          <cell r="E25" t="str">
            <v>PAE485T01A0</v>
          </cell>
          <cell r="F25" t="str">
            <v>PAINEL DE ALARME DE INCENDIO</v>
          </cell>
          <cell r="G25" t="str">
            <v xml:space="preserve">PAE485T01A0 - SIGMA 485-E. </v>
          </cell>
          <cell r="H25" t="str">
            <v>RAAA-A01</v>
          </cell>
          <cell r="I25">
            <v>0.08</v>
          </cell>
          <cell r="J25">
            <v>0.09</v>
          </cell>
        </row>
        <row r="26">
          <cell r="E26" t="str">
            <v>PAE485T02B1</v>
          </cell>
          <cell r="F26" t="str">
            <v>PAINEL DE ALARME DE INCENDIO</v>
          </cell>
          <cell r="G26" t="str">
            <v xml:space="preserve">PAE485T02B1 - SAFIRA 485. </v>
          </cell>
          <cell r="H26" t="str">
            <v>RAAA-A01</v>
          </cell>
          <cell r="I26">
            <v>0.04</v>
          </cell>
          <cell r="J26">
            <v>0.05</v>
          </cell>
        </row>
        <row r="27">
          <cell r="E27" t="str">
            <v>PAE485T02B2</v>
          </cell>
          <cell r="F27" t="str">
            <v>PAINEL DE ALARME DE INCENDIO</v>
          </cell>
          <cell r="G27" t="str">
            <v xml:space="preserve">PAE485T02B2 - SAFIRA 485. </v>
          </cell>
          <cell r="H27" t="str">
            <v>RAAA-A01</v>
          </cell>
          <cell r="I27">
            <v>0.06</v>
          </cell>
          <cell r="J27">
            <v>7.0000000000000007E-2</v>
          </cell>
        </row>
        <row r="28">
          <cell r="E28" t="str">
            <v>PAE485T02B3</v>
          </cell>
          <cell r="F28" t="str">
            <v>PAINEL DE ALARME DE INCENDIO</v>
          </cell>
          <cell r="G28" t="str">
            <v xml:space="preserve">PAE485T02B3 - SAFIRA 485. </v>
          </cell>
          <cell r="H28" t="str">
            <v>RAAA-A01</v>
          </cell>
          <cell r="I28">
            <v>0.08</v>
          </cell>
          <cell r="J28">
            <v>0.9</v>
          </cell>
        </row>
        <row r="29">
          <cell r="E29" t="str">
            <v>PAE485T02B4</v>
          </cell>
          <cell r="F29" t="str">
            <v>PAINEL DE ALARME DE INCENDIO</v>
          </cell>
          <cell r="G29" t="str">
            <v xml:space="preserve">PAE485T02B4 - SAFIRA 485. </v>
          </cell>
          <cell r="H29" t="str">
            <v>RAAA-A01</v>
          </cell>
          <cell r="I29">
            <v>0.1</v>
          </cell>
          <cell r="J29">
            <v>0.11</v>
          </cell>
        </row>
        <row r="30">
          <cell r="E30" t="str">
            <v>PAE485T03B0</v>
          </cell>
          <cell r="F30" t="str">
            <v>PAINEL DE ALARME DE INCENDIO</v>
          </cell>
          <cell r="G30" t="str">
            <v xml:space="preserve">PAE485T03B0 - SAFIRA L-125. </v>
          </cell>
          <cell r="H30" t="str">
            <v>RAAA-410A</v>
          </cell>
          <cell r="I30">
            <v>0.105</v>
          </cell>
          <cell r="J30">
            <v>0.11600000000000001</v>
          </cell>
        </row>
        <row r="31">
          <cell r="E31" t="str">
            <v>SAE485T01A0</v>
          </cell>
          <cell r="F31" t="str">
            <v>SINALIZADOR SONORO ENDER.</v>
          </cell>
          <cell r="G31" t="str">
            <v>SAE485T01A0-IP-20 - 95dB</v>
          </cell>
          <cell r="H31" t="str">
            <v>RACA-C40</v>
          </cell>
          <cell r="I31">
            <v>2E-3</v>
          </cell>
          <cell r="J31">
            <v>6.7999999999999996E-3</v>
          </cell>
        </row>
        <row r="32">
          <cell r="E32" t="str">
            <v>SAE485T01A1</v>
          </cell>
          <cell r="F32" t="str">
            <v>SINALIZADOR SONORO ENDER.</v>
          </cell>
          <cell r="G32" t="str">
            <v>SAE485T01A1-IP-55 - 95dB</v>
          </cell>
          <cell r="H32" t="str">
            <v>RACA-C40</v>
          </cell>
          <cell r="I32">
            <v>2E-3</v>
          </cell>
          <cell r="J32">
            <v>6.7999999999999996E-3</v>
          </cell>
        </row>
        <row r="33">
          <cell r="E33" t="str">
            <v>SAE485T01B0</v>
          </cell>
          <cell r="F33" t="str">
            <v>SINALIZADOR SONORO ENDER.</v>
          </cell>
          <cell r="G33" t="str">
            <v>SAE485T01B0-IP-20 - 95dB</v>
          </cell>
          <cell r="H33" t="str">
            <v>RACA-C40</v>
          </cell>
          <cell r="I33">
            <v>2E-3</v>
          </cell>
          <cell r="J33">
            <v>6.7999999999999996E-3</v>
          </cell>
        </row>
        <row r="34">
          <cell r="E34" t="str">
            <v>SAE485T01B1</v>
          </cell>
          <cell r="F34" t="str">
            <v>SINALIZADOR SONORO ENDER.</v>
          </cell>
          <cell r="G34" t="str">
            <v>SAE485T01B1-IP-55 - 95dB</v>
          </cell>
          <cell r="H34" t="str">
            <v>RACA-C40</v>
          </cell>
          <cell r="I34">
            <v>2E-3</v>
          </cell>
          <cell r="J34">
            <v>6.7999999999999996E-3</v>
          </cell>
        </row>
        <row r="35">
          <cell r="E35" t="str">
            <v>SAV485T01A0</v>
          </cell>
          <cell r="F35" t="str">
            <v>SINALIZADOR AUDIOVISUAL ENDER.</v>
          </cell>
          <cell r="G35" t="str">
            <v>SAV485T01A0-IP-20 - LED</v>
          </cell>
          <cell r="H35" t="str">
            <v>RAEA-C42</v>
          </cell>
          <cell r="I35">
            <v>2E-3</v>
          </cell>
          <cell r="J35">
            <v>4.8000000000000001E-2</v>
          </cell>
        </row>
        <row r="36">
          <cell r="E36" t="str">
            <v>SAV485T01A1</v>
          </cell>
          <cell r="F36" t="str">
            <v>SINALIZADOR AUDIOVISUAL ENDER.</v>
          </cell>
          <cell r="G36" t="str">
            <v>SAV485T01A1-IP-55 - LED</v>
          </cell>
          <cell r="H36" t="str">
            <v>RACA-C40</v>
          </cell>
          <cell r="I36">
            <v>2E-3</v>
          </cell>
          <cell r="J36">
            <v>4.8000000000000001E-2</v>
          </cell>
        </row>
        <row r="37">
          <cell r="E37" t="str">
            <v>SAV485T01B0</v>
          </cell>
          <cell r="F37" t="str">
            <v>SINALIZADOR AUDIOVISUAL ENDER.</v>
          </cell>
          <cell r="G37" t="str">
            <v>SAV485T01B0-IP-20 - LED</v>
          </cell>
          <cell r="H37" t="str">
            <v>RACA-C40</v>
          </cell>
          <cell r="I37">
            <v>2E-3</v>
          </cell>
          <cell r="J37">
            <v>4.8000000000000001E-2</v>
          </cell>
        </row>
        <row r="38">
          <cell r="E38" t="str">
            <v>SAV485T01B1</v>
          </cell>
          <cell r="F38" t="str">
            <v>SINALIZADOR AUDIOVISUAL ENDER.</v>
          </cell>
          <cell r="G38" t="str">
            <v>SAV485T01B1-IP-55 - LED</v>
          </cell>
          <cell r="H38" t="str">
            <v>RACA-C40</v>
          </cell>
          <cell r="I38">
            <v>2E-3</v>
          </cell>
          <cell r="J38">
            <v>4.8000000000000001E-2</v>
          </cell>
        </row>
        <row r="39">
          <cell r="E39" t="str">
            <v>SVE485T01A0</v>
          </cell>
          <cell r="F39" t="str">
            <v>SINALIZADOR VISUAL ENDER.</v>
          </cell>
          <cell r="G39" t="str">
            <v>SVE485T01A0-IP-20 - LED</v>
          </cell>
          <cell r="H39" t="str">
            <v>RACA-C40</v>
          </cell>
          <cell r="I39">
            <v>2E-3</v>
          </cell>
          <cell r="J39">
            <v>4.3799999999999999E-2</v>
          </cell>
        </row>
        <row r="40">
          <cell r="E40" t="str">
            <v>SVE485T01A1</v>
          </cell>
          <cell r="F40" t="str">
            <v>SINALIZADOR VISUAL ENDER.</v>
          </cell>
          <cell r="G40" t="str">
            <v>SVE485T01A1-IP-55 - LED</v>
          </cell>
          <cell r="H40" t="str">
            <v>RACA-C40</v>
          </cell>
          <cell r="I40">
            <v>2E-3</v>
          </cell>
          <cell r="J40">
            <v>4.3799999999999999E-2</v>
          </cell>
        </row>
        <row r="41">
          <cell r="E41" t="str">
            <v>SVE485T01B0</v>
          </cell>
          <cell r="F41" t="str">
            <v>SINALIZADOR VISUAL ENDER.</v>
          </cell>
          <cell r="G41" t="str">
            <v>SVE485T01B0-IP-20 - LED</v>
          </cell>
          <cell r="H41" t="str">
            <v>RACA-C40</v>
          </cell>
          <cell r="I41">
            <v>2E-3</v>
          </cell>
          <cell r="J41">
            <v>4.3799999999999999E-2</v>
          </cell>
        </row>
        <row r="42">
          <cell r="E42" t="str">
            <v>SVE485T01B1</v>
          </cell>
          <cell r="F42" t="str">
            <v>SINALIZADOR VISUAL ENDER.</v>
          </cell>
          <cell r="G42" t="str">
            <v>SVE485T01B1-IP-55 - LED</v>
          </cell>
          <cell r="H42" t="str">
            <v>RACA-C40</v>
          </cell>
          <cell r="I42">
            <v>2E-3</v>
          </cell>
          <cell r="J42">
            <v>4.3799999999999999E-2</v>
          </cell>
        </row>
        <row r="43">
          <cell r="E43" t="str">
            <v>SVE485T02A0</v>
          </cell>
          <cell r="F43" t="str">
            <v>SINALIZADOR VISUAL ENDER.</v>
          </cell>
          <cell r="G43" t="str">
            <v>SVE485T02A0-IP-20 - XENON</v>
          </cell>
          <cell r="H43" t="str">
            <v>RACA-C40</v>
          </cell>
          <cell r="I43"/>
          <cell r="J43"/>
        </row>
        <row r="44">
          <cell r="E44" t="str">
            <v>SVE485T02A1</v>
          </cell>
          <cell r="F44" t="str">
            <v>SINALIZADOR VISUAL ENDER.</v>
          </cell>
          <cell r="G44" t="str">
            <v>SVE485T02A1-IP-55 - XENON</v>
          </cell>
          <cell r="H44" t="str">
            <v>RACA-C40</v>
          </cell>
          <cell r="I44"/>
          <cell r="J44"/>
        </row>
        <row r="45">
          <cell r="E45" t="str">
            <v>SVE485T02B0</v>
          </cell>
          <cell r="F45" t="str">
            <v>SINALIZADOR VISUAL ENDER.</v>
          </cell>
          <cell r="G45" t="str">
            <v>SVE485T02B0-IP-20 - XENON</v>
          </cell>
          <cell r="H45" t="str">
            <v>RACA-C40</v>
          </cell>
          <cell r="I45"/>
          <cell r="J45"/>
        </row>
        <row r="46">
          <cell r="E46" t="str">
            <v>SVE485T02B1</v>
          </cell>
          <cell r="F46" t="str">
            <v>SINALIZADOR VISUAL ENDER.</v>
          </cell>
          <cell r="G46" t="str">
            <v>SVE485T02B1-IP-55 - XENON</v>
          </cell>
          <cell r="H46" t="str">
            <v>RACA-C40</v>
          </cell>
          <cell r="I46"/>
          <cell r="J46"/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/>
          <cell r="J47"/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/>
          <cell r="J48"/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35" displayName="Tabela35" ref="A1:J48" totalsRowShown="0" headerRowDxfId="162" dataDxfId="160" headerRowBorderDxfId="161">
  <autoFilter ref="A1:J48" xr:uid="{00000000-0009-0000-0100-000004000000}"/>
  <sortState xmlns:xlrd2="http://schemas.microsoft.com/office/spreadsheetml/2017/richdata2" ref="A2:J47">
    <sortCondition ref="E1:E47"/>
  </sortState>
  <tableColumns count="10">
    <tableColumn id="1" xr3:uid="{00000000-0010-0000-0000-000001000000}" name="ITEM" dataDxfId="159">
      <calculatedColumnFormula>A1+1</calculatedColumnFormula>
    </tableColumn>
    <tableColumn id="3" xr3:uid="{00000000-0010-0000-0000-000003000000}" name="CÓDIGO" dataDxfId="158"/>
    <tableColumn id="2" xr3:uid="{00000000-0010-0000-0000-000002000000}" name="FAMILIA" dataDxfId="157">
      <calculatedColumnFormula>VLOOKUP($B2,'[1]Base de Dados'!$A$1:$E$100001,5,FALSE)</calculatedColumnFormula>
    </tableColumn>
    <tableColumn id="5" xr3:uid="{00000000-0010-0000-0000-000005000000}" name="STATUS" dataDxfId="156">
      <calculatedColumnFormula>VLOOKUP($B2,'[1]Base de Dados'!$A$1:$F$100001,6,FALSE)</calculatedColumnFormula>
    </tableColumn>
    <tableColumn id="6" xr3:uid="{00000000-0010-0000-0000-000006000000}" name="MODELO" dataDxfId="155">
      <calculatedColumnFormula>VLOOKUP($B2,'[1]Base de Dados'!$A$1:$G$100001,7,FALSE)</calculatedColumnFormula>
    </tableColumn>
    <tableColumn id="7" xr3:uid="{00000000-0010-0000-0000-000007000000}" name="DESCRIÇÃO DO PRODUTO" dataDxfId="154">
      <calculatedColumnFormula>VLOOKUP($B2,'[1]Base de Dados'!$A$1:$H$100020,8,FALSE)</calculatedColumnFormula>
    </tableColumn>
    <tableColumn id="9" xr3:uid="{00000000-0010-0000-0000-000009000000}" name="CARACTERISTICA" dataDxfId="153">
      <calculatedColumnFormula>VLOOKUP($B2,'[1]Base de Dados'!$A$1:$I$100001,9,FALSE)</calculatedColumnFormula>
    </tableColumn>
    <tableColumn id="8" xr3:uid="{00000000-0010-0000-0000-000008000000}" name="REVISÃO" dataDxfId="152">
      <calculatedColumnFormula>VLOOKUP($B2,'[1]Base de Dados'!$A$1:$J$100001,10,FALSE)</calculatedColumnFormula>
    </tableColumn>
    <tableColumn id="10" xr3:uid="{00000000-0010-0000-0000-00000A000000}" name="Consumo (A) Supervisão" dataDxfId="151"/>
    <tableColumn id="11" xr3:uid="{00000000-0010-0000-0000-00000B000000}" name="Consumo (A) Alarme" dataDxfId="15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A0358F-C33B-4C5C-AA3B-358A5011B8CE}" name="Tabela326115156" displayName="Tabela326115156" ref="B24:K34" totalsRowShown="0" headerRowDxfId="29" dataDxfId="27" headerRowBorderDxfId="28" tableBorderDxfId="26" totalsRowBorderDxfId="25">
  <autoFilter ref="B24:K34" xr:uid="{00000000-0009-0000-0100-000037000000}"/>
  <tableColumns count="10">
    <tableColumn id="1" xr3:uid="{45C08103-C4D1-43D4-AFAE-5DE7C93E2862}" name="1" dataDxfId="24">
      <calculatedColumnFormula>B24+1</calculatedColumnFormula>
    </tableColumn>
    <tableColumn id="2" xr3:uid="{B09DC9CD-A846-44A4-9269-C64FE41B4042}" name="MODELO" dataDxfId="23"/>
    <tableColumn id="4" xr3:uid="{3A40C46C-481D-4DB3-900B-8D32BA412CE0}" name="QUANTIDADE" dataDxfId="22"/>
    <tableColumn id="5" xr3:uid="{2F3A2D95-72BD-415D-BFBF-E743803C4068}" name="CONSUMO" dataDxfId="21">
      <calculatedColumnFormula>VLOOKUP($C25,'[2]Base de Dados'!$E$1:$I$100000,5,FALSE)</calculatedColumnFormula>
    </tableColumn>
    <tableColumn id="6" xr3:uid="{8AA28E3E-CD86-4802-9D0E-DD02B6FCBB56}" name="TOTAL" dataDxfId="20">
      <calculatedColumnFormula>Tabela326115156[[#This Row],[QUANTIDADE]]*Tabela326115156[[#This Row],[CONSUMO]]</calculatedColumnFormula>
    </tableColumn>
    <tableColumn id="7" xr3:uid="{D50E386A-FE9B-4F73-8980-7C060E0B7F83}" name="CONSUMO2" dataDxfId="19">
      <calculatedColumnFormula>VLOOKUP($C25,'[2]Base de Dados'!$E$1:$J$100000,6,FALSE)</calculatedColumnFormula>
    </tableColumn>
    <tableColumn id="8" xr3:uid="{B1B46376-1D95-4D06-BC42-6AB0E50538EE}" name="TOTAL2" dataDxfId="18">
      <calculatedColumnFormula>Tabela326115156[[#This Row],[QUANTIDADE]]*Tabela326115156[[#This Row],[CONSUMO2]]</calculatedColumnFormula>
    </tableColumn>
    <tableColumn id="3" xr3:uid="{689E0231-CA43-4D45-9C8D-970B79925F70}" name="DESCRIÇÃO DO PRODUTO" dataDxfId="17">
      <calculatedColumnFormula>VLOOKUP($C25,'[2]Base de Dados'!$E$1:$F$100000,2,FALSE)</calculatedColumnFormula>
    </tableColumn>
    <tableColumn id="12" xr3:uid="{C2A11024-B60E-4802-8551-B22CE8E35253}" name="CARACTERISTICAS DO PRODUTO" dataDxfId="16">
      <calculatedColumnFormula>VLOOKUP($C25,'[2]Base de Dados'!$E$1:$G$100000,3,FALSE)</calculatedColumnFormula>
    </tableColumn>
    <tableColumn id="9" xr3:uid="{5336BC91-4212-4C05-86F8-D0E94F745096}" name="OBSERVAÇÕES" dataDxfId="15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23DF0B5-90EA-4294-9D18-E79415A297E7}" name="Tabela3237125257" displayName="Tabela3237125257" ref="B48:K58" totalsRowShown="0" headerRowDxfId="14" dataDxfId="12" headerRowBorderDxfId="13" tableBorderDxfId="11" totalsRowBorderDxfId="10">
  <autoFilter ref="B48:K58" xr:uid="{00000000-0009-0000-0100-000038000000}"/>
  <tableColumns count="10">
    <tableColumn id="1" xr3:uid="{7E10D653-260C-4872-A088-8BB22B644B69}" name="1" dataDxfId="9">
      <calculatedColumnFormula>B48+1</calculatedColumnFormula>
    </tableColumn>
    <tableColumn id="2" xr3:uid="{5DD7513B-481F-4216-BDD4-48C7D2C77A95}" name="MODELO" dataDxfId="8"/>
    <tableColumn id="4" xr3:uid="{3FB8FC6A-63CD-407C-BD2C-D6BD9B0B409D}" name="QUANTIDADE" dataDxfId="7"/>
    <tableColumn id="5" xr3:uid="{D7C44684-1432-4965-A3E7-A9F18F82176E}" name="CONSUMO" dataDxfId="6">
      <calculatedColumnFormula>VLOOKUP($C49,'[2]Base de Dados'!$E$1:$I$100000,5,FALSE)</calculatedColumnFormula>
    </tableColumn>
    <tableColumn id="6" xr3:uid="{D3100BE8-94D4-414F-9A28-1532D4737493}" name="TOTAL" dataDxfId="5">
      <calculatedColumnFormula>Tabela3237125257[[#This Row],[QUANTIDADE]]*Tabela3237125257[[#This Row],[CONSUMO]]</calculatedColumnFormula>
    </tableColumn>
    <tableColumn id="7" xr3:uid="{EBB3DB27-5CC5-4F34-8AF6-E9D0989BBBCC}" name="CONSUMO2" dataDxfId="4">
      <calculatedColumnFormula>VLOOKUP($C49,'[2]Base de Dados'!$E$1:$J$100000,6,FALSE)</calculatedColumnFormula>
    </tableColumn>
    <tableColumn id="8" xr3:uid="{728F4E68-D6D5-4A59-B816-C73B29453DA8}" name="TOTAL2" dataDxfId="3">
      <calculatedColumnFormula>Tabela3237125257[[#This Row],[QUANTIDADE]]*Tabela3237125257[[#This Row],[CONSUMO2]]</calculatedColumnFormula>
    </tableColumn>
    <tableColumn id="3" xr3:uid="{9848E3F0-1FAC-436F-9D67-9BC9BE2CC747}" name="DESCRIÇÃO DO PRODUTO" dataDxfId="2">
      <calculatedColumnFormula>VLOOKUP($C49,'[2]Base de Dados'!$E$1:$F$100000,2,FALSE)</calculatedColumnFormula>
    </tableColumn>
    <tableColumn id="12" xr3:uid="{33038EEB-1D57-4D14-A076-69255EC612D9}" name="CARACTERISTICAS DO PRODUTO" dataDxfId="1">
      <calculatedColumnFormula>VLOOKUP($C49,'[2]Base de Dados'!$E$1:$G$100000,3,FALSE)</calculatedColumnFormula>
    </tableColumn>
    <tableColumn id="9" xr3:uid="{599DE9B1-0BFE-455D-ABB0-4A6FE2D53AB9}" name="OBSERVAÇÕES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01000000}" name="Tabela3848" displayName="Tabela3848" ref="B16:K22" totalsRowShown="0" headerRowDxfId="149" dataDxfId="147" headerRowBorderDxfId="148" tableBorderDxfId="146" totalsRowBorderDxfId="145">
  <autoFilter ref="B16:K22" xr:uid="{00000000-0009-0000-0100-00002F000000}"/>
  <tableColumns count="10">
    <tableColumn id="1" xr3:uid="{00000000-0010-0000-0100-000001000000}" name="1" dataDxfId="144">
      <calculatedColumnFormula>B16+1</calculatedColumnFormula>
    </tableColumn>
    <tableColumn id="2" xr3:uid="{00000000-0010-0000-0100-000002000000}" name="MODELO" dataDxfId="143"/>
    <tableColumn id="4" xr3:uid="{00000000-0010-0000-0100-000004000000}" name="QUANTIDADE" dataDxfId="142"/>
    <tableColumn id="5" xr3:uid="{00000000-0010-0000-0100-000005000000}" name="CONSUMO" dataDxfId="141">
      <calculatedColumnFormula>VLOOKUP($C17,'Base de Dados'!$E$1:$I$100000,5,FALSE)</calculatedColumnFormula>
    </tableColumn>
    <tableColumn id="6" xr3:uid="{00000000-0010-0000-0100-000006000000}" name="TOTAL" dataDxfId="140">
      <calculatedColumnFormula>Tabela3848[[#This Row],[QUANTIDADE]]*Tabela3848[[#This Row],[CONSUMO]]</calculatedColumnFormula>
    </tableColumn>
    <tableColumn id="7" xr3:uid="{00000000-0010-0000-0100-000007000000}" name="CONSUMO2" dataDxfId="139">
      <calculatedColumnFormula>VLOOKUP($C17,'Base de Dados'!$E$1:$J$100000,6,FALSE)</calculatedColumnFormula>
    </tableColumn>
    <tableColumn id="8" xr3:uid="{00000000-0010-0000-0100-000008000000}" name="TOTAL2" dataDxfId="138">
      <calculatedColumnFormula>Tabela3848[[#This Row],[QUANTIDADE]]*Tabela3848[[#This Row],[CONSUMO2]]</calculatedColumnFormula>
    </tableColumn>
    <tableColumn id="3" xr3:uid="{00000000-0010-0000-0100-000003000000}" name="DESCRIÇÃO DO PRODUTO" dataDxfId="137">
      <calculatedColumnFormula>VLOOKUP($C17,'Base de Dados'!$E$1:$F$100000,2,FALSE)</calculatedColumnFormula>
    </tableColumn>
    <tableColumn id="12" xr3:uid="{00000000-0010-0000-0100-00000C000000}" name="CARACTERISTICAS DO PRODUTO" dataDxfId="136">
      <calculatedColumnFormula>VLOOKUP($C17,'Base de Dados'!$E$1:$G$100000,3,FALSE)</calculatedColumnFormula>
    </tableColumn>
    <tableColumn id="9" xr3:uid="{00000000-0010-0000-0100-000009000000}" name="OBSERVAÇÕES" dataDxfId="13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02000000}" name="Tabela32949" displayName="Tabela32949" ref="B36:K46" totalsRowShown="0" headerRowDxfId="134" dataDxfId="132" headerRowBorderDxfId="133" tableBorderDxfId="131" totalsRowBorderDxfId="130">
  <autoFilter ref="B36:K46" xr:uid="{00000000-0009-0000-0100-000030000000}"/>
  <tableColumns count="10">
    <tableColumn id="1" xr3:uid="{00000000-0010-0000-0200-000001000000}" name="1" dataDxfId="129">
      <calculatedColumnFormula>B36+1</calculatedColumnFormula>
    </tableColumn>
    <tableColumn id="2" xr3:uid="{00000000-0010-0000-0200-000002000000}" name="MODELO" dataDxfId="128"/>
    <tableColumn id="4" xr3:uid="{00000000-0010-0000-0200-000004000000}" name="QUANTIDADE" dataDxfId="127"/>
    <tableColumn id="5" xr3:uid="{00000000-0010-0000-0200-000005000000}" name="CONSUMO" dataDxfId="126">
      <calculatedColumnFormula>VLOOKUP($C37,'Base de Dados'!$E$1:$I$100000,5,FALSE)</calculatedColumnFormula>
    </tableColumn>
    <tableColumn id="6" xr3:uid="{00000000-0010-0000-0200-000006000000}" name="TOTAL" dataDxfId="125">
      <calculatedColumnFormula>Tabela32949[[#This Row],[QUANTIDADE]]*Tabela32949[[#This Row],[CONSUMO]]</calculatedColumnFormula>
    </tableColumn>
    <tableColumn id="7" xr3:uid="{00000000-0010-0000-0200-000007000000}" name="CONSUMO2" dataDxfId="124">
      <calculatedColumnFormula>VLOOKUP($C37,'Base de Dados'!$E$1:$J$100000,6,FALSE)</calculatedColumnFormula>
    </tableColumn>
    <tableColumn id="8" xr3:uid="{00000000-0010-0000-0200-000008000000}" name="TOTAL2" dataDxfId="123">
      <calculatedColumnFormula>Tabela32949[[#This Row],[QUANTIDADE]]*Tabela32949[[#This Row],[CONSUMO2]]</calculatedColumnFormula>
    </tableColumn>
    <tableColumn id="3" xr3:uid="{00000000-0010-0000-0200-000003000000}" name="DESCRIÇÃO DO PRODUTO" dataDxfId="122">
      <calculatedColumnFormula>VLOOKUP($C37,'Base de Dados'!$E$1:$F$100000,2,FALSE)</calculatedColumnFormula>
    </tableColumn>
    <tableColumn id="12" xr3:uid="{00000000-0010-0000-0200-00000C000000}" name="CARACTERISTICAS DO PRODUTO" dataDxfId="121">
      <calculatedColumnFormula>VLOOKUP($C37,'Base de Dados'!$E$1:$G$100000,3,FALSE)</calculatedColumnFormula>
    </tableColumn>
    <tableColumn id="9" xr3:uid="{00000000-0010-0000-0200-000009000000}" name="OBSERVAÇÕES" dataDxfId="12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03000000}" name="Tabela3231050" displayName="Tabela3231050" ref="B60:K71" totalsRowShown="0" headerRowDxfId="119" dataDxfId="117" headerRowBorderDxfId="118" tableBorderDxfId="116" totalsRowBorderDxfId="115">
  <autoFilter ref="B60:K71" xr:uid="{00000000-0009-0000-0100-000031000000}"/>
  <tableColumns count="10">
    <tableColumn id="1" xr3:uid="{00000000-0010-0000-0300-000001000000}" name="1" dataDxfId="114">
      <calculatedColumnFormula>B60+1</calculatedColumnFormula>
    </tableColumn>
    <tableColumn id="2" xr3:uid="{00000000-0010-0000-0300-000002000000}" name="MODELO" dataDxfId="113"/>
    <tableColumn id="4" xr3:uid="{00000000-0010-0000-0300-000004000000}" name="QUANTIDADE" dataDxfId="112"/>
    <tableColumn id="5" xr3:uid="{00000000-0010-0000-0300-000005000000}" name="CONSUMO" dataDxfId="111">
      <calculatedColumnFormula>VLOOKUP($C61,'Base de Dados'!$E$1:$I$100000,5,FALSE)</calculatedColumnFormula>
    </tableColumn>
    <tableColumn id="6" xr3:uid="{00000000-0010-0000-0300-000006000000}" name="TOTAL" dataDxfId="110">
      <calculatedColumnFormula>Tabela3231050[[#This Row],[QUANTIDADE]]*Tabela3231050[[#This Row],[CONSUMO]]</calculatedColumnFormula>
    </tableColumn>
    <tableColumn id="7" xr3:uid="{00000000-0010-0000-0300-000007000000}" name="CONSUMO2" dataDxfId="109">
      <calculatedColumnFormula>VLOOKUP($C61,'Base de Dados'!$E$1:$J$100000,6,FALSE)</calculatedColumnFormula>
    </tableColumn>
    <tableColumn id="8" xr3:uid="{00000000-0010-0000-0300-000008000000}" name="TOTAL2" dataDxfId="108">
      <calculatedColumnFormula>Tabela3231050[[#This Row],[QUANTIDADE]]*Tabela3231050[[#This Row],[CONSUMO2]]</calculatedColumnFormula>
    </tableColumn>
    <tableColumn id="3" xr3:uid="{00000000-0010-0000-0300-000003000000}" name="DESCRIÇÃO DO PRODUTO" dataDxfId="107">
      <calculatedColumnFormula>VLOOKUP($C61,'Base de Dados'!$E$1:$F$100000,2,FALSE)</calculatedColumnFormula>
    </tableColumn>
    <tableColumn id="12" xr3:uid="{00000000-0010-0000-0300-00000C000000}" name="CARACTERISTICAS DO PRODUTO" dataDxfId="106">
      <calculatedColumnFormula>VLOOKUP($C61,'Base de Dados'!$E$1:$G$100000,3,FALSE)</calculatedColumnFormula>
    </tableColumn>
    <tableColumn id="9" xr3:uid="{00000000-0010-0000-0300-000009000000}" name="OBSERVAÇÕES" dataDxfId="10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04000000}" name="Tabela3261151" displayName="Tabela3261151" ref="B24:K34" totalsRowShown="0" headerRowDxfId="104" dataDxfId="102" headerRowBorderDxfId="103" tableBorderDxfId="101" totalsRowBorderDxfId="100">
  <autoFilter ref="B24:K34" xr:uid="{00000000-0009-0000-0100-000032000000}"/>
  <tableColumns count="10">
    <tableColumn id="1" xr3:uid="{00000000-0010-0000-0400-000001000000}" name="1" dataDxfId="99">
      <calculatedColumnFormula>B24+1</calculatedColumnFormula>
    </tableColumn>
    <tableColumn id="2" xr3:uid="{00000000-0010-0000-0400-000002000000}" name="MODELO" dataDxfId="98"/>
    <tableColumn id="4" xr3:uid="{00000000-0010-0000-0400-000004000000}" name="QUANTIDADE" dataDxfId="97"/>
    <tableColumn id="5" xr3:uid="{00000000-0010-0000-0400-000005000000}" name="CONSUMO" dataDxfId="96">
      <calculatedColumnFormula>VLOOKUP($C25,'Base de Dados'!$E$1:$I$100000,5,FALSE)</calculatedColumnFormula>
    </tableColumn>
    <tableColumn id="6" xr3:uid="{00000000-0010-0000-0400-000006000000}" name="TOTAL" dataDxfId="95">
      <calculatedColumnFormula>Tabela3261151[[#This Row],[QUANTIDADE]]*Tabela3261151[[#This Row],[CONSUMO]]</calculatedColumnFormula>
    </tableColumn>
    <tableColumn id="7" xr3:uid="{00000000-0010-0000-0400-000007000000}" name="CONSUMO2" dataDxfId="94">
      <calculatedColumnFormula>VLOOKUP($C25,'Base de Dados'!$E$1:$J$100000,6,FALSE)</calculatedColumnFormula>
    </tableColumn>
    <tableColumn id="8" xr3:uid="{00000000-0010-0000-0400-000008000000}" name="TOTAL2" dataDxfId="93">
      <calculatedColumnFormula>Tabela3261151[[#This Row],[QUANTIDADE]]*Tabela3261151[[#This Row],[CONSUMO2]]</calculatedColumnFormula>
    </tableColumn>
    <tableColumn id="3" xr3:uid="{00000000-0010-0000-0400-000003000000}" name="DESCRIÇÃO DO PRODUTO" dataDxfId="92">
      <calculatedColumnFormula>VLOOKUP($C25,'Base de Dados'!$E$1:$F$100000,2,FALSE)</calculatedColumnFormula>
    </tableColumn>
    <tableColumn id="12" xr3:uid="{00000000-0010-0000-0400-00000C000000}" name="CARACTERISTICAS DO PRODUTO" dataDxfId="91">
      <calculatedColumnFormula>VLOOKUP($C25,'Base de Dados'!$E$1:$G$100000,3,FALSE)</calculatedColumnFormula>
    </tableColumn>
    <tableColumn id="9" xr3:uid="{00000000-0010-0000-0400-000009000000}" name="OBSERVAÇÕES" dataDxfId="9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05000000}" name="Tabela32371252" displayName="Tabela32371252" ref="B48:K58" totalsRowShown="0" headerRowDxfId="89" dataDxfId="87" headerRowBorderDxfId="88" tableBorderDxfId="86" totalsRowBorderDxfId="85">
  <autoFilter ref="B48:K58" xr:uid="{00000000-0009-0000-0100-000033000000}"/>
  <tableColumns count="10">
    <tableColumn id="1" xr3:uid="{00000000-0010-0000-0500-000001000000}" name="1" dataDxfId="84">
      <calculatedColumnFormula>B48+1</calculatedColumnFormula>
    </tableColumn>
    <tableColumn id="2" xr3:uid="{00000000-0010-0000-0500-000002000000}" name="MODELO" dataDxfId="83"/>
    <tableColumn id="4" xr3:uid="{00000000-0010-0000-0500-000004000000}" name="QUANTIDADE" dataDxfId="82"/>
    <tableColumn id="5" xr3:uid="{00000000-0010-0000-0500-000005000000}" name="CONSUMO" dataDxfId="81">
      <calculatedColumnFormula>VLOOKUP($C49,'Base de Dados'!$E$1:$I$100000,5,FALSE)</calculatedColumnFormula>
    </tableColumn>
    <tableColumn id="6" xr3:uid="{00000000-0010-0000-0500-000006000000}" name="TOTAL" dataDxfId="80">
      <calculatedColumnFormula>Tabela32371252[[#This Row],[QUANTIDADE]]*Tabela32371252[[#This Row],[CONSUMO]]</calculatedColumnFormula>
    </tableColumn>
    <tableColumn id="7" xr3:uid="{00000000-0010-0000-0500-000007000000}" name="CONSUMO2" dataDxfId="79">
      <calculatedColumnFormula>VLOOKUP($C49,'Base de Dados'!$E$1:$J$100000,6,FALSE)</calculatedColumnFormula>
    </tableColumn>
    <tableColumn id="8" xr3:uid="{00000000-0010-0000-0500-000008000000}" name="TOTAL2" dataDxfId="78">
      <calculatedColumnFormula>Tabela32371252[[#This Row],[QUANTIDADE]]*Tabela32371252[[#This Row],[CONSUMO2]]</calculatedColumnFormula>
    </tableColumn>
    <tableColumn id="3" xr3:uid="{00000000-0010-0000-0500-000003000000}" name="DESCRIÇÃO DO PRODUTO" dataDxfId="77">
      <calculatedColumnFormula>VLOOKUP($C49,'Base de Dados'!$E$1:$F$100000,2,FALSE)</calculatedColumnFormula>
    </tableColumn>
    <tableColumn id="12" xr3:uid="{00000000-0010-0000-0500-00000C000000}" name="CARACTERISTICAS DO PRODUTO" dataDxfId="76">
      <calculatedColumnFormula>VLOOKUP($C49,'Base de Dados'!$E$1:$G$100000,3,FALSE)</calculatedColumnFormula>
    </tableColumn>
    <tableColumn id="9" xr3:uid="{00000000-0010-0000-0500-000009000000}" name="OBSERVAÇÕES" dataDxfId="75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0A29A1-2E19-4F8F-B406-600D10B0E9AA}" name="Tabela384853" displayName="Tabela384853" ref="B16:K22" totalsRowShown="0" headerRowDxfId="74" dataDxfId="72" headerRowBorderDxfId="73" tableBorderDxfId="71" totalsRowBorderDxfId="70">
  <autoFilter ref="B16:K22" xr:uid="{00000000-0009-0000-0100-000034000000}"/>
  <tableColumns count="10">
    <tableColumn id="1" xr3:uid="{5C02751F-96FA-41D7-9006-6CA82110A83D}" name="1" dataDxfId="69">
      <calculatedColumnFormula>B16+1</calculatedColumnFormula>
    </tableColumn>
    <tableColumn id="2" xr3:uid="{9288DC56-2E6C-4387-B3A6-91F9838E31B3}" name="MODELO" dataDxfId="68"/>
    <tableColumn id="4" xr3:uid="{D1010BC9-036C-4C90-810D-42A320B01663}" name="QUANTIDADE" dataDxfId="67"/>
    <tableColumn id="5" xr3:uid="{3C91766C-41A4-4D83-B90E-7DB099B4814D}" name="CONSUMO" dataDxfId="66">
      <calculatedColumnFormula>VLOOKUP($C17,'[2]Base de Dados'!$E$1:$I$100000,5,FALSE)</calculatedColumnFormula>
    </tableColumn>
    <tableColumn id="6" xr3:uid="{B342B9B0-3C53-49FE-BC68-9F8D308EBB23}" name="TOTAL" dataDxfId="65">
      <calculatedColumnFormula>Tabela384853[[#This Row],[QUANTIDADE]]*Tabela384853[[#This Row],[CONSUMO]]</calculatedColumnFormula>
    </tableColumn>
    <tableColumn id="7" xr3:uid="{47987787-021C-42FB-9161-6AAA635A83DB}" name="CONSUMO2" dataDxfId="64">
      <calculatedColumnFormula>VLOOKUP($C17,'[2]Base de Dados'!$E$1:$J$100000,6,FALSE)</calculatedColumnFormula>
    </tableColumn>
    <tableColumn id="8" xr3:uid="{5C9DB14E-AA1B-4DD7-8948-508A8FC3AC8B}" name="TOTAL2" dataDxfId="63">
      <calculatedColumnFormula>Tabela384853[[#This Row],[QUANTIDADE]]*Tabela384853[[#This Row],[CONSUMO2]]</calculatedColumnFormula>
    </tableColumn>
    <tableColumn id="3" xr3:uid="{01AAF252-DD45-4546-AFAE-1CB4C8A9818E}" name="DESCRIÇÃO DO PRODUTO" dataDxfId="62">
      <calculatedColumnFormula>VLOOKUP($C17,'[2]Base de Dados'!$E$1:$F$100000,2,FALSE)</calculatedColumnFormula>
    </tableColumn>
    <tableColumn id="12" xr3:uid="{FE525E48-CE05-43C8-93D2-2C935A0C4026}" name="CARACTERISTICAS DO PRODUTO" dataDxfId="61">
      <calculatedColumnFormula>VLOOKUP($C17,'[2]Base de Dados'!$E$1:$G$100000,3,FALSE)</calculatedColumnFormula>
    </tableColumn>
    <tableColumn id="9" xr3:uid="{BA5F5C39-53C9-43A7-B96F-BC9969B3A8DB}" name="OBSERVAÇÕES" dataDxfId="6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C7AE4-6554-4B07-B8F9-0BF5E3DB8212}" name="Tabela3294954" displayName="Tabela3294954" ref="B36:K46" totalsRowShown="0" headerRowDxfId="59" dataDxfId="57" headerRowBorderDxfId="58" tableBorderDxfId="56" totalsRowBorderDxfId="55">
  <autoFilter ref="B36:K46" xr:uid="{00000000-0009-0000-0100-000035000000}"/>
  <tableColumns count="10">
    <tableColumn id="1" xr3:uid="{DD2B16D0-9CA8-49E4-9CEA-41F6C59EA95C}" name="1" dataDxfId="54">
      <calculatedColumnFormula>B36+1</calculatedColumnFormula>
    </tableColumn>
    <tableColumn id="2" xr3:uid="{36BC1877-9E69-4BFF-B35B-890F6E17CF03}" name="MODELO" dataDxfId="53"/>
    <tableColumn id="4" xr3:uid="{52007DC9-5FD7-4F7D-B428-AF6CFEB61DAF}" name="QUANTIDADE" dataDxfId="52"/>
    <tableColumn id="5" xr3:uid="{14AF73B5-0208-483F-BEEE-B0FFDC641E3A}" name="CONSUMO" dataDxfId="51">
      <calculatedColumnFormula>VLOOKUP($C37,'[2]Base de Dados'!$E$1:$I$100000,5,FALSE)</calculatedColumnFormula>
    </tableColumn>
    <tableColumn id="6" xr3:uid="{0B8198A7-E2FA-4E42-935B-50C5B5094DDB}" name="TOTAL" dataDxfId="50">
      <calculatedColumnFormula>Tabela3294954[[#This Row],[QUANTIDADE]]*Tabela3294954[[#This Row],[CONSUMO]]</calculatedColumnFormula>
    </tableColumn>
    <tableColumn id="7" xr3:uid="{58B6AC1B-C0B4-4E8A-B9B6-AB45B3EF47DA}" name="CONSUMO2" dataDxfId="49">
      <calculatedColumnFormula>VLOOKUP($C37,'[2]Base de Dados'!$E$1:$J$100000,6,FALSE)</calculatedColumnFormula>
    </tableColumn>
    <tableColumn id="8" xr3:uid="{FD2EC236-4B67-4C0B-94FA-1B2BEDF206AA}" name="TOTAL2" dataDxfId="48">
      <calculatedColumnFormula>Tabela3294954[[#This Row],[QUANTIDADE]]*Tabela3294954[[#This Row],[CONSUMO2]]</calculatedColumnFormula>
    </tableColumn>
    <tableColumn id="3" xr3:uid="{798F618E-08DF-4038-B657-7FC16E21FE54}" name="DESCRIÇÃO DO PRODUTO" dataDxfId="47">
      <calculatedColumnFormula>VLOOKUP($C37,'[2]Base de Dados'!$E$1:$F$100000,2,FALSE)</calculatedColumnFormula>
    </tableColumn>
    <tableColumn id="12" xr3:uid="{76585891-06EA-4487-A4E5-08796ECC3544}" name="CARACTERISTICAS DO PRODUTO" dataDxfId="46">
      <calculatedColumnFormula>VLOOKUP($C37,'[2]Base de Dados'!$E$1:$G$100000,3,FALSE)</calculatedColumnFormula>
    </tableColumn>
    <tableColumn id="9" xr3:uid="{FF1AF952-0979-4F6C-902B-149C8FC45A09}" name="OBSERVAÇÕES" dataDxfId="45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2DD08CD-6BD0-40B7-954F-40931FF379C8}" name="Tabela323105055" displayName="Tabela323105055" ref="B60:K71" totalsRowShown="0" headerRowDxfId="44" dataDxfId="42" headerRowBorderDxfId="43" tableBorderDxfId="41" totalsRowBorderDxfId="40">
  <autoFilter ref="B60:K71" xr:uid="{00000000-0009-0000-0100-000036000000}"/>
  <tableColumns count="10">
    <tableColumn id="1" xr3:uid="{8814E83C-1C77-4822-A305-85CDA0BC8DD2}" name="1" dataDxfId="39">
      <calculatedColumnFormula>B60+1</calculatedColumnFormula>
    </tableColumn>
    <tableColumn id="2" xr3:uid="{1D352F56-A109-4FEC-990C-53BF4CABE882}" name="MODELO" dataDxfId="38"/>
    <tableColumn id="4" xr3:uid="{2BFC8A39-C3A9-4F5A-93EF-1B6B63C27278}" name="QUANTIDADE" dataDxfId="37"/>
    <tableColumn id="5" xr3:uid="{7E9664D6-30FB-45B2-9200-157C84B52E4C}" name="CONSUMO" dataDxfId="36">
      <calculatedColumnFormula>VLOOKUP($C61,'[2]Base de Dados'!$E$1:$I$100000,5,FALSE)</calculatedColumnFormula>
    </tableColumn>
    <tableColumn id="6" xr3:uid="{A446EFB0-917B-4070-A14F-12E4AE7F87DF}" name="TOTAL" dataDxfId="35">
      <calculatedColumnFormula>Tabela323105055[[#This Row],[QUANTIDADE]]*Tabela323105055[[#This Row],[CONSUMO]]</calculatedColumnFormula>
    </tableColumn>
    <tableColumn id="7" xr3:uid="{C631FCD6-07E6-4F35-9BDA-972FBC2BE66F}" name="CONSUMO2" dataDxfId="34">
      <calculatedColumnFormula>VLOOKUP($C61,'[2]Base de Dados'!$E$1:$J$100000,6,FALSE)</calculatedColumnFormula>
    </tableColumn>
    <tableColumn id="8" xr3:uid="{E6DA4EDC-C3B1-42B3-8857-910DFC97CB23}" name="TOTAL2" dataDxfId="33">
      <calculatedColumnFormula>Tabela323105055[[#This Row],[QUANTIDADE]]*Tabela323105055[[#This Row],[CONSUMO2]]</calculatedColumnFormula>
    </tableColumn>
    <tableColumn id="3" xr3:uid="{7654FD1D-003A-4B1C-AD6B-B946C5FA86A4}" name="DESCRIÇÃO DO PRODUTO" dataDxfId="32">
      <calculatedColumnFormula>VLOOKUP($C61,'[2]Base de Dados'!$E$1:$F$100000,2,FALSE)</calculatedColumnFormula>
    </tableColumn>
    <tableColumn id="12" xr3:uid="{AADEBAF8-93A9-47B1-B3F4-D4A51A934386}" name="CARACTERISTICAS DO PRODUTO" dataDxfId="31">
      <calculatedColumnFormula>VLOOKUP($C61,'[2]Base de Dados'!$E$1:$G$100000,3,FALSE)</calculatedColumnFormula>
    </tableColumn>
    <tableColumn id="9" xr3:uid="{D4BFA364-2F94-4F80-9BB2-4F85DEDD85D0}" name="OBSERVAÇÕES" dataDxfId="3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arrow"/>
        </a:ln>
      </a:spPr>
      <a:bodyPr/>
      <a:lstStyle/>
      <a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J48"/>
  <sheetViews>
    <sheetView workbookViewId="0">
      <selection activeCell="I16" sqref="I16:J16"/>
    </sheetView>
  </sheetViews>
  <sheetFormatPr defaultColWidth="9.109375" defaultRowHeight="14.4"/>
  <cols>
    <col min="1" max="1" width="10.6640625" style="10" customWidth="1"/>
    <col min="2" max="5" width="16.6640625" style="8" customWidth="1"/>
    <col min="6" max="6" width="37.6640625" style="75" bestFit="1" customWidth="1"/>
    <col min="7" max="7" width="30" style="75" bestFit="1" customWidth="1"/>
    <col min="8" max="8" width="17.33203125" style="8" bestFit="1" customWidth="1"/>
    <col min="9" max="10" width="16.6640625" style="8" customWidth="1"/>
    <col min="11" max="16384" width="9.109375" style="8"/>
  </cols>
  <sheetData>
    <row r="1" spans="1:10" s="72" customFormat="1" ht="71.25" customHeight="1">
      <c r="A1" s="70" t="s">
        <v>39</v>
      </c>
      <c r="B1" s="71" t="s">
        <v>8</v>
      </c>
      <c r="C1" s="71" t="s">
        <v>40</v>
      </c>
      <c r="D1" s="71" t="s">
        <v>41</v>
      </c>
      <c r="E1" s="71" t="s">
        <v>9</v>
      </c>
      <c r="F1" s="71" t="s">
        <v>15</v>
      </c>
      <c r="G1" s="71" t="s">
        <v>42</v>
      </c>
      <c r="H1" s="71" t="s">
        <v>43</v>
      </c>
      <c r="I1" s="72" t="s">
        <v>44</v>
      </c>
      <c r="J1" s="72" t="s">
        <v>45</v>
      </c>
    </row>
    <row r="2" spans="1:10">
      <c r="A2" s="73">
        <v>1</v>
      </c>
      <c r="B2" s="73">
        <v>0</v>
      </c>
      <c r="C2" s="73">
        <v>0</v>
      </c>
      <c r="D2" s="73">
        <v>0</v>
      </c>
      <c r="E2" s="73">
        <v>0</v>
      </c>
      <c r="F2" s="73">
        <v>0</v>
      </c>
      <c r="G2" s="73">
        <v>0</v>
      </c>
      <c r="H2" s="73">
        <v>0</v>
      </c>
      <c r="I2" s="74">
        <v>0</v>
      </c>
      <c r="J2" s="74">
        <v>0</v>
      </c>
    </row>
    <row r="3" spans="1:10">
      <c r="A3" s="10">
        <f t="shared" ref="A3:A12" si="0">A2+1</f>
        <v>2</v>
      </c>
      <c r="B3" s="8" t="s">
        <v>38</v>
      </c>
      <c r="C3" s="8" t="str">
        <f>VLOOKUP($B3,'[1]Base de Dados'!$A$1:$E$100001,5,FALSE)</f>
        <v>TH01</v>
      </c>
      <c r="D3" s="8" t="s">
        <v>79</v>
      </c>
      <c r="E3" s="8" t="str">
        <f>VLOOKUP($B3,'[1]Base de Dados'!$A$1:$G$100001,7,FALSE)</f>
        <v>AME485T02A0</v>
      </c>
      <c r="F3" s="75" t="str">
        <f>VLOOKUP($B3,'[1]Base de Dados'!$A$1:$H$100020,8,FALSE)</f>
        <v>ACIONADOR MANUAL ENDER. IP-20</v>
      </c>
      <c r="G3" s="75" t="str">
        <f>VLOOKUP($B3,'[1]Base de Dados'!$A$1:$I$100001,9,FALSE)</f>
        <v>AME485T02A0-APERTE AQUI</v>
      </c>
      <c r="H3" s="8" t="str">
        <f>VLOOKUP($B3,'[1]Base de Dados'!$A$1:$J$100001,10,FALSE)</f>
        <v>RBEA-B42</v>
      </c>
      <c r="I3" s="76">
        <v>1.6999999999999999E-3</v>
      </c>
      <c r="J3" s="76">
        <v>6.4999999999999997E-3</v>
      </c>
    </row>
    <row r="4" spans="1:10">
      <c r="A4" s="10">
        <f t="shared" si="0"/>
        <v>3</v>
      </c>
      <c r="B4" s="5" t="s">
        <v>46</v>
      </c>
      <c r="C4" s="8" t="str">
        <f>VLOOKUP($B4,'[1]Base de Dados'!$A$1:$E$100001,5,FALSE)</f>
        <v>TH01</v>
      </c>
      <c r="D4" s="8" t="str">
        <f>VLOOKUP($B4,'[1]Base de Dados'!$A$1:$F$100001,6,FALSE)</f>
        <v>ATIVO</v>
      </c>
      <c r="E4" s="8" t="str">
        <f>VLOOKUP($B4,'[1]Base de Dados'!$A$1:$G$100001,7,FALSE)</f>
        <v>AME485T02B0</v>
      </c>
      <c r="F4" s="75" t="str">
        <f>VLOOKUP($B4,'[1]Base de Dados'!$A$1:$H$100020,8,FALSE)</f>
        <v>ACIONADOR MANUAL ENDER. IP-20</v>
      </c>
      <c r="G4" s="75" t="str">
        <f>VLOOKUP($B4,'[1]Base de Dados'!$A$1:$I$100001,9,FALSE)</f>
        <v>AME485T02B0-APERTE AQUI</v>
      </c>
      <c r="H4" s="8" t="str">
        <f>VLOOKUP($B4,'[1]Base de Dados'!$A$1:$J$100001,10,FALSE)</f>
        <v>RBEA-B42</v>
      </c>
      <c r="I4" s="76">
        <v>1.6999999999999999E-3</v>
      </c>
      <c r="J4" s="76">
        <v>6.4999999999999997E-3</v>
      </c>
    </row>
    <row r="5" spans="1:10">
      <c r="A5" s="10">
        <f t="shared" si="0"/>
        <v>4</v>
      </c>
      <c r="B5" s="79" t="s">
        <v>87</v>
      </c>
      <c r="C5" s="8" t="str">
        <f>VLOOKUP($B5,'[1]Base de Dados'!$A$1:$E$100001,5,FALSE)</f>
        <v>TH01</v>
      </c>
      <c r="D5" s="8" t="str">
        <f>VLOOKUP($B5,'[1]Base de Dados'!$A$1:$F$100001,6,FALSE)</f>
        <v>ATIVO</v>
      </c>
      <c r="E5" s="8" t="str">
        <f>VLOOKUP($B5,'[1]Base de Dados'!$A$1:$G$100001,7,FALSE)</f>
        <v>AME485T03A0</v>
      </c>
      <c r="F5" s="75" t="str">
        <f>VLOOKUP($B5,'[1]Base de Dados'!$A$1:$H$100020,8,FALSE)</f>
        <v>ACIONADOR MANUAL ENDER. IP-20</v>
      </c>
      <c r="G5" s="75" t="str">
        <f>VLOOKUP($B5,'[1]Base de Dados'!$A$1:$I$100001,9,FALSE)</f>
        <v>AME485T03A0-LEVANTE E APERTE AQUI</v>
      </c>
      <c r="H5" s="8" t="str">
        <f>VLOOKUP($B5,'[1]Base de Dados'!$A$1:$J$100001,10,FALSE)</f>
        <v>RCAA-C40</v>
      </c>
      <c r="I5" s="76">
        <v>6.8999999999999999E-3</v>
      </c>
      <c r="J5" s="76">
        <v>1.23E-2</v>
      </c>
    </row>
    <row r="6" spans="1:10">
      <c r="A6" s="10">
        <f t="shared" si="0"/>
        <v>5</v>
      </c>
      <c r="B6" s="79" t="s">
        <v>88</v>
      </c>
      <c r="C6" s="8" t="str">
        <f>VLOOKUP($B6,'[1]Base de Dados'!$A$1:$E$100001,5,FALSE)</f>
        <v>TH01</v>
      </c>
      <c r="D6" s="8" t="str">
        <f>VLOOKUP($B6,'[1]Base de Dados'!$A$1:$F$100001,6,FALSE)</f>
        <v>ATIVO</v>
      </c>
      <c r="E6" s="8" t="str">
        <f>VLOOKUP($B6,'[1]Base de Dados'!$A$1:$G$100001,7,FALSE)</f>
        <v>AME485T03B0</v>
      </c>
      <c r="F6" s="75" t="str">
        <f>VLOOKUP($B6,'[1]Base de Dados'!$A$1:$H$100020,8,FALSE)</f>
        <v>ACIONADOR MANUAL ENDER. IP-20</v>
      </c>
      <c r="G6" s="75" t="str">
        <f>VLOOKUP($B6,'[1]Base de Dados'!$A$1:$I$100001,9,FALSE)</f>
        <v>AME485T03B0-LEVANTE E APERTE AQUI</v>
      </c>
      <c r="H6" s="8" t="str">
        <f>VLOOKUP($B6,'[1]Base de Dados'!$A$1:$J$100001,10,FALSE)</f>
        <v>RCAA-C40</v>
      </c>
      <c r="I6" s="76">
        <v>6.8999999999999999E-3</v>
      </c>
      <c r="J6" s="76">
        <v>1.23E-2</v>
      </c>
    </row>
    <row r="7" spans="1:10">
      <c r="A7" s="10">
        <f t="shared" si="0"/>
        <v>6</v>
      </c>
      <c r="B7" s="79" t="s">
        <v>89</v>
      </c>
      <c r="C7" s="8" t="str">
        <f>VLOOKUP($B7,'[1]Base de Dados'!$A$1:$E$100001,5,FALSE)</f>
        <v>TH01</v>
      </c>
      <c r="D7" s="8" t="str">
        <f>VLOOKUP($B7,'[1]Base de Dados'!$A$1:$F$100001,6,FALSE)</f>
        <v>ATIVO</v>
      </c>
      <c r="E7" s="8" t="str">
        <f>VLOOKUP($B7,'[1]Base de Dados'!$A$1:$G$100001,7,FALSE)</f>
        <v>AME485T04A0</v>
      </c>
      <c r="F7" s="75" t="str">
        <f>VLOOKUP($B7,'[1]Base de Dados'!$A$1:$H$100020,8,FALSE)</f>
        <v>ACIONADOR MANUAL ENDER. IP-55</v>
      </c>
      <c r="G7" s="75" t="str">
        <f>VLOOKUP($B7,'[1]Base de Dados'!$A$1:$I$100001,9,FALSE)</f>
        <v>AME485T04A0-LEVANTE E APERTE AQUI</v>
      </c>
      <c r="H7" s="8" t="str">
        <f>VLOOKUP($B7,'[1]Base de Dados'!$A$1:$J$100001,10,FALSE)</f>
        <v>RACA-A40</v>
      </c>
      <c r="I7" s="76">
        <v>2.0999999999999999E-3</v>
      </c>
      <c r="J7" s="76">
        <v>7.0000000000000001E-3</v>
      </c>
    </row>
    <row r="8" spans="1:10">
      <c r="A8" s="10">
        <f t="shared" si="0"/>
        <v>7</v>
      </c>
      <c r="B8" s="8" t="s">
        <v>90</v>
      </c>
      <c r="C8" s="8" t="str">
        <f>VLOOKUP($B8,'[1]Base de Dados'!$A$1:$E$100001,5,FALSE)</f>
        <v>TH01</v>
      </c>
      <c r="D8" s="8" t="str">
        <f>VLOOKUP($B8,'[1]Base de Dados'!$A$1:$F$100001,6,FALSE)</f>
        <v>ATIVO</v>
      </c>
      <c r="E8" s="8" t="str">
        <f>VLOOKUP($B8,'[1]Base de Dados'!$A$1:$G$100001,7,FALSE)</f>
        <v>AME485T04B0</v>
      </c>
      <c r="F8" s="75" t="str">
        <f>VLOOKUP($B8,'[1]Base de Dados'!$A$1:$H$100020,8,FALSE)</f>
        <v>ACIONADOR MANUAL ENDER. IP-55</v>
      </c>
      <c r="G8" s="75" t="str">
        <f>VLOOKUP($B8,'[1]Base de Dados'!$A$1:$I$100001,9,FALSE)</f>
        <v>AME485T04B0-LEVANTE E APERTE AQUI</v>
      </c>
      <c r="H8" s="8" t="str">
        <f>VLOOKUP($B8,'[1]Base de Dados'!$A$1:$J$100001,10,FALSE)</f>
        <v>RACA-A40</v>
      </c>
      <c r="I8" s="76">
        <v>2.0999999999999999E-3</v>
      </c>
      <c r="J8" s="76">
        <v>7.0000000000000001E-3</v>
      </c>
    </row>
    <row r="9" spans="1:10">
      <c r="A9" s="10">
        <f t="shared" si="0"/>
        <v>8</v>
      </c>
      <c r="B9" s="8" t="s">
        <v>91</v>
      </c>
      <c r="C9" s="8" t="str">
        <f>VLOOKUP($B9,'[1]Base de Dados'!$A$1:$E$100001,5,FALSE)</f>
        <v>TH01</v>
      </c>
      <c r="D9" s="8" t="str">
        <f>VLOOKUP($B9,'[1]Base de Dados'!$A$1:$F$100001,6,FALSE)</f>
        <v>ATIVO</v>
      </c>
      <c r="E9" s="8" t="str">
        <f>VLOOKUP($B9,'[1]Base de Dados'!$A$1:$G$100001,7,FALSE)</f>
        <v>AME485T06A0</v>
      </c>
      <c r="F9" s="75" t="str">
        <f>VLOOKUP($B9,'[1]Base de Dados'!$A$1:$H$100020,8,FALSE)</f>
        <v>ACIONADOR MANUAL/SIRENE ENDER.</v>
      </c>
      <c r="G9" s="75" t="str">
        <f>VLOOKUP($B9,'[1]Base de Dados'!$A$1:$I$100001,9,FALSE)</f>
        <v>AME485T06A0-IP20 QUEBRE O VIDR</v>
      </c>
      <c r="H9" s="8" t="str">
        <f>VLOOKUP($B9,'[1]Base de Dados'!$A$1:$J$100001,10,FALSE)</f>
        <v>RABA-A01</v>
      </c>
      <c r="I9" s="76">
        <v>2.2000000000000001E-3</v>
      </c>
      <c r="J9" s="76">
        <v>2.2200000000000001E-2</v>
      </c>
    </row>
    <row r="10" spans="1:10">
      <c r="A10" s="10">
        <f t="shared" si="0"/>
        <v>9</v>
      </c>
      <c r="B10" s="8" t="s">
        <v>92</v>
      </c>
      <c r="C10" s="8" t="str">
        <f>VLOOKUP($B10,'[1]Base de Dados'!$A$1:$E$100001,5,FALSE)</f>
        <v>TH01</v>
      </c>
      <c r="D10" s="8" t="str">
        <f>VLOOKUP($B10,'[1]Base de Dados'!$A$1:$F$100001,6,FALSE)</f>
        <v>ATIVO</v>
      </c>
      <c r="E10" s="8" t="str">
        <f>VLOOKUP($B10,'[1]Base de Dados'!$A$1:$G$100001,7,FALSE)</f>
        <v>AME485T06B0</v>
      </c>
      <c r="F10" s="75" t="str">
        <f>VLOOKUP($B10,'[1]Base de Dados'!$A$1:$H$100020,8,FALSE)</f>
        <v>ACIONADOR MANUAL/SIRENE ENDER.</v>
      </c>
      <c r="G10" s="75" t="str">
        <f>VLOOKUP($B10,'[1]Base de Dados'!$A$1:$I$100001,9,FALSE)</f>
        <v>AME485T06B0-IP20 QUEBRE O VIDR</v>
      </c>
      <c r="H10" s="8" t="str">
        <f>VLOOKUP($B10,'[1]Base de Dados'!$A$1:$J$100001,10,FALSE)</f>
        <v>RABA-A01</v>
      </c>
      <c r="I10" s="76">
        <v>2.2000000000000001E-3</v>
      </c>
      <c r="J10" s="76">
        <v>2.2200000000000001E-2</v>
      </c>
    </row>
    <row r="11" spans="1:10">
      <c r="A11" s="10">
        <f t="shared" si="0"/>
        <v>10</v>
      </c>
      <c r="B11" s="8" t="s">
        <v>49</v>
      </c>
      <c r="C11" s="8" t="str">
        <f>VLOOKUP($B11,'[1]Base de Dados'!$A$1:$E$100001,5,FALSE)</f>
        <v>TH01</v>
      </c>
      <c r="D11" s="8" t="str">
        <f>VLOOKUP($B11,'[1]Base de Dados'!$A$1:$F$100001,6,FALSE)</f>
        <v>ATIVO</v>
      </c>
      <c r="E11" s="8" t="str">
        <f>VLOOKUP($B11,'[1]Base de Dados'!$A$1:$G$100001,7,FALSE)</f>
        <v>MCA485T01A0</v>
      </c>
      <c r="F11" s="75" t="str">
        <f>VLOOKUP($B11,'[1]Base de Dados'!$A$1:$H$100020,8,FALSE)</f>
        <v>INTERFACE END. P/ 2 ZONAS CONV</v>
      </c>
      <c r="G11" s="75" t="str">
        <f>VLOOKUP($B11,'[1]Base de Dados'!$A$1:$I$100001,9,FALSE)</f>
        <v>MCA485T01A0-CLASSE A</v>
      </c>
      <c r="H11" s="8" t="str">
        <f>VLOOKUP($B11,'[1]Base de Dados'!$A$1:$J$100001,10,FALSE)</f>
        <v>RAAA-F42</v>
      </c>
      <c r="I11" s="76">
        <v>7.1999999999999998E-3</v>
      </c>
      <c r="J11" s="76">
        <v>7.1999999999999998E-3</v>
      </c>
    </row>
    <row r="12" spans="1:10">
      <c r="A12" s="10">
        <f t="shared" si="0"/>
        <v>11</v>
      </c>
      <c r="B12" s="8" t="s">
        <v>50</v>
      </c>
      <c r="C12" s="8" t="str">
        <f>VLOOKUP($B12,'[1]Base de Dados'!$A$1:$E$100001,5,FALSE)</f>
        <v>TH01</v>
      </c>
      <c r="D12" s="8" t="str">
        <f>VLOOKUP($B12,'[1]Base de Dados'!$A$1:$F$100001,6,FALSE)</f>
        <v>ATIVO</v>
      </c>
      <c r="E12" s="8" t="str">
        <f>VLOOKUP($B12,'[1]Base de Dados'!$A$1:$G$100001,7,FALSE)</f>
        <v>MCA485T01B0</v>
      </c>
      <c r="F12" s="75" t="str">
        <f>VLOOKUP($B12,'[1]Base de Dados'!$A$1:$H$100020,8,FALSE)</f>
        <v>INTERFACE END. P/ 2 ZONAS CONV</v>
      </c>
      <c r="G12" s="75" t="str">
        <f>VLOOKUP($B12,'[1]Base de Dados'!$A$1:$I$100001,9,FALSE)</f>
        <v>MCA485T01B0-CLASSE A</v>
      </c>
      <c r="H12" s="8" t="str">
        <f>VLOOKUP($B12,'[1]Base de Dados'!$A$1:$J$100001,10,FALSE)</f>
        <v>RAAA-E40</v>
      </c>
      <c r="I12" s="76">
        <v>7.1999999999999998E-3</v>
      </c>
      <c r="J12" s="76">
        <v>7.1999999999999998E-3</v>
      </c>
    </row>
    <row r="13" spans="1:10">
      <c r="A13" s="10">
        <f>A10+1</f>
        <v>10</v>
      </c>
      <c r="B13" s="8" t="s">
        <v>51</v>
      </c>
      <c r="C13" s="8" t="str">
        <f>VLOOKUP($B13,'[1]Base de Dados'!$A$1:$E$100001,5,FALSE)</f>
        <v>TH01</v>
      </c>
      <c r="D13" s="8" t="str">
        <f>VLOOKUP($B13,'[1]Base de Dados'!$A$1:$F$100001,6,FALSE)</f>
        <v>ATIVO</v>
      </c>
      <c r="E13" s="8" t="str">
        <f>VLOOKUP($B13,'[1]Base de Dados'!$A$1:$G$100001,7,FALSE)</f>
        <v>MCB485T01A0</v>
      </c>
      <c r="F13" s="75" t="str">
        <f>VLOOKUP($B13,'[1]Base de Dados'!$A$1:$H$100020,8,FALSE)</f>
        <v>INTERFACE END. P/ 2 ZONA CONV.</v>
      </c>
      <c r="G13" s="75" t="str">
        <f>VLOOKUP($B13,'[1]Base de Dados'!$A$1:$I$100001,9,FALSE)</f>
        <v>MCB485T01A0-CLASSE B</v>
      </c>
      <c r="H13" s="8" t="str">
        <f>VLOOKUP($B13,'[1]Base de Dados'!$A$1:$J$100001,10,FALSE)</f>
        <v>RAAA-D42</v>
      </c>
      <c r="I13" s="76">
        <v>3.4000000000000002E-2</v>
      </c>
      <c r="J13" s="76">
        <v>3.4000000000000002E-2</v>
      </c>
    </row>
    <row r="14" spans="1:10">
      <c r="A14" s="10">
        <f>A11+1</f>
        <v>11</v>
      </c>
      <c r="B14" s="8" t="s">
        <v>95</v>
      </c>
      <c r="C14" s="8" t="str">
        <f>VLOOKUP($B14,'[1]Base de Dados'!$A$1:$E$100001,5,FALSE)</f>
        <v>TH01</v>
      </c>
      <c r="D14" s="8" t="str">
        <f>VLOOKUP($B14,'[1]Base de Dados'!$A$1:$F$100001,6,FALSE)</f>
        <v>ATIVO</v>
      </c>
      <c r="E14" s="8" t="str">
        <f>VLOOKUP($B14,'[1]Base de Dados'!$A$1:$G$100001,7,FALSE)</f>
        <v>MCB485T01B0</v>
      </c>
      <c r="F14" s="75" t="str">
        <f>VLOOKUP($B14,'[1]Base de Dados'!$A$1:$H$100020,8,FALSE)</f>
        <v>INTERFACE END. P/ 2 ZONA CONV.</v>
      </c>
      <c r="G14" s="75" t="str">
        <f>VLOOKUP($B14,'[1]Base de Dados'!$A$1:$I$100001,9,FALSE)</f>
        <v>MCB485T01A0-CLASSE B</v>
      </c>
      <c r="H14" s="8" t="str">
        <f>VLOOKUP($B14,'[1]Base de Dados'!$A$1:$J$100001,10,FALSE)</f>
        <v>RAAA-D42</v>
      </c>
      <c r="I14" s="76">
        <v>3.4000000000000002E-2</v>
      </c>
      <c r="J14" s="76">
        <v>3.4000000000000002E-2</v>
      </c>
    </row>
    <row r="15" spans="1:10">
      <c r="A15" s="10">
        <f>A13+1</f>
        <v>11</v>
      </c>
      <c r="B15" s="79" t="s">
        <v>93</v>
      </c>
      <c r="C15" s="8" t="str">
        <f>VLOOKUP($B15,'[1]Base de Dados'!$A$1:$E$100001,5,FALSE)</f>
        <v>TH01</v>
      </c>
      <c r="D15" s="8" t="str">
        <f>VLOOKUP($B15,'[1]Base de Dados'!$A$1:$F$100001,6,FALSE)</f>
        <v>ATIVO</v>
      </c>
      <c r="E15" s="8" t="str">
        <f>VLOOKUP($B15,'[1]Base de Dados'!$A$1:$G$100001,7,FALSE)</f>
        <v>MCB485T02A0</v>
      </c>
      <c r="F15" s="75" t="str">
        <f>VLOOKUP($B15,'[1]Base de Dados'!$A$1:$H$100020,8,FALSE)</f>
        <v>INTERFACE END. P/ 1 ZONA CONV.</v>
      </c>
      <c r="G15" s="75" t="str">
        <f>VLOOKUP($B15,'[1]Base de Dados'!$A$1:$I$100001,9,FALSE)</f>
        <v>MCB485T02A0-CLASSE B</v>
      </c>
      <c r="H15" s="8" t="str">
        <f>VLOOKUP($B15,'[1]Base de Dados'!$A$1:$J$100001,10,FALSE)</f>
        <v>RABA-C42</v>
      </c>
      <c r="I15" s="76">
        <v>1.12E-2</v>
      </c>
      <c r="J15" s="76">
        <v>1.12E-2</v>
      </c>
    </row>
    <row r="16" spans="1:10">
      <c r="A16" s="10">
        <f>A13+1</f>
        <v>11</v>
      </c>
      <c r="B16" s="79" t="s">
        <v>94</v>
      </c>
      <c r="C16" s="8" t="str">
        <f>VLOOKUP($B16,'[1]Base de Dados'!$A$1:$E$100001,5,FALSE)</f>
        <v>TH01</v>
      </c>
      <c r="D16" s="8" t="str">
        <f>VLOOKUP($B16,'[1]Base de Dados'!$A$1:$F$100001,6,FALSE)</f>
        <v>ATIVO</v>
      </c>
      <c r="E16" s="8" t="str">
        <f>VLOOKUP($B16,'[1]Base de Dados'!$A$1:$G$100001,7,FALSE)</f>
        <v>MCB485T02B0</v>
      </c>
      <c r="F16" s="75" t="str">
        <f>VLOOKUP($B16,'[1]Base de Dados'!$A$1:$H$100020,8,FALSE)</f>
        <v>INTERFACE END. P/ 1 ZONA CONV.</v>
      </c>
      <c r="G16" s="75" t="str">
        <f>VLOOKUP($B16,'[1]Base de Dados'!$A$1:$I$100001,9,FALSE)</f>
        <v>MCB485T02B0-CLASSE B</v>
      </c>
      <c r="H16" s="8" t="str">
        <f>VLOOKUP($B16,'[1]Base de Dados'!$A$1:$J$100001,10,FALSE)</f>
        <v>RABA-C42</v>
      </c>
      <c r="I16" s="76">
        <v>1.12E-2</v>
      </c>
      <c r="J16" s="76">
        <v>1.12E-2</v>
      </c>
    </row>
    <row r="17" spans="1:10">
      <c r="A17" s="10">
        <f t="shared" ref="A17:A48" si="1">A16+1</f>
        <v>12</v>
      </c>
      <c r="B17" s="8" t="s">
        <v>52</v>
      </c>
      <c r="C17" s="8" t="str">
        <f>VLOOKUP($B17,'[1]Base de Dados'!$A$1:$E$100001,5,FALSE)</f>
        <v>TH01</v>
      </c>
      <c r="D17" s="8" t="str">
        <f>VLOOKUP($B17,'[1]Base de Dados'!$A$1:$F$100001,6,FALSE)</f>
        <v>ATIVO</v>
      </c>
      <c r="E17" s="8" t="str">
        <f>VLOOKUP($B17,'[1]Base de Dados'!$A$1:$G$100001,7,FALSE)</f>
        <v>MCF485T01A0</v>
      </c>
      <c r="F17" s="75" t="str">
        <f>VLOOKUP($B17,'[1]Base de Dados'!$A$1:$H$100020,8,FALSE)</f>
        <v xml:space="preserve">MOD. END. P/ CHAVE DE FLUXO  </v>
      </c>
      <c r="G17" s="75" t="str">
        <f>VLOOKUP($B17,'[1]Base de Dados'!$A$1:$I$100001,9,FALSE)</f>
        <v xml:space="preserve">MCF485T01A0- IP55   </v>
      </c>
      <c r="H17" s="8">
        <f>VLOOKUP($B17,'[1]Base de Dados'!$A$1:$J$100001,10,FALSE)</f>
        <v>0</v>
      </c>
      <c r="I17" s="76">
        <v>9.4000000000000004E-3</v>
      </c>
      <c r="J17" s="76">
        <v>1.5699999999999999E-2</v>
      </c>
    </row>
    <row r="18" spans="1:10">
      <c r="A18" s="10">
        <f t="shared" si="1"/>
        <v>13</v>
      </c>
      <c r="B18" s="8" t="s">
        <v>47</v>
      </c>
      <c r="C18" s="8" t="str">
        <f>VLOOKUP($B18,'[1]Base de Dados'!$A$1:$E$100001,5,FALSE)</f>
        <v>TH01</v>
      </c>
      <c r="D18" s="8" t="str">
        <f>VLOOKUP($B18,'[1]Base de Dados'!$A$1:$F$100001,6,FALSE)</f>
        <v>ATIVO</v>
      </c>
      <c r="E18" s="8" t="str">
        <f>VLOOKUP($B18,'[1]Base de Dados'!$A$1:$G$100001,7,FALSE)</f>
        <v>MDC485T01A0</v>
      </c>
      <c r="F18" s="75" t="str">
        <f>VLOOKUP($B18,'[1]Base de Dados'!$A$1:$H$100020,8,FALSE)</f>
        <v>INTERFACE END. P/ 1 PONTO CONV</v>
      </c>
      <c r="G18" s="75" t="str">
        <f>VLOOKUP($B18,'[1]Base de Dados'!$A$1:$I$100001,9,FALSE)</f>
        <v>MDC485T01A0-CLASSE B - RESIN.</v>
      </c>
      <c r="H18" s="8" t="str">
        <f>VLOOKUP($B18,'[1]Base de Dados'!$A$1:$J$100001,10,FALSE)</f>
        <v>RAEA-A420</v>
      </c>
      <c r="I18" s="76">
        <v>1.9E-3</v>
      </c>
      <c r="J18" s="76">
        <v>1.9E-3</v>
      </c>
    </row>
    <row r="19" spans="1:10">
      <c r="A19" s="10">
        <f t="shared" si="1"/>
        <v>14</v>
      </c>
      <c r="B19" s="8" t="s">
        <v>48</v>
      </c>
      <c r="C19" s="8" t="str">
        <f>VLOOKUP($B19,'[1]Base de Dados'!$A$1:$E$100001,5,FALSE)</f>
        <v>TH01</v>
      </c>
      <c r="D19" s="8" t="str">
        <f>VLOOKUP($B19,'[1]Base de Dados'!$A$1:$F$100001,6,FALSE)</f>
        <v>ATIVO</v>
      </c>
      <c r="E19" s="8" t="str">
        <f>VLOOKUP($B19,'[1]Base de Dados'!$A$1:$G$100001,7,FALSE)</f>
        <v>MDC485T01B0</v>
      </c>
      <c r="F19" s="75" t="str">
        <f>VLOOKUP($B19,'[1]Base de Dados'!$A$1:$H$100020,8,FALSE)</f>
        <v>INTERFACE END. P/ 1 PONTO CONV</v>
      </c>
      <c r="G19" s="75" t="str">
        <f>VLOOKUP($B19,'[1]Base de Dados'!$A$1:$I$100001,9,FALSE)</f>
        <v>MDC485T01B0-CLASSE B - RESIN.</v>
      </c>
      <c r="H19" s="8" t="str">
        <f>VLOOKUP($B19,'[1]Base de Dados'!$A$1:$J$100001,10,FALSE)</f>
        <v>RAEA-A420</v>
      </c>
      <c r="I19" s="76">
        <v>1.9E-3</v>
      </c>
      <c r="J19" s="76">
        <v>1.9E-3</v>
      </c>
    </row>
    <row r="20" spans="1:10">
      <c r="A20" s="10">
        <f t="shared" si="1"/>
        <v>15</v>
      </c>
      <c r="B20" s="79" t="s">
        <v>86</v>
      </c>
      <c r="C20" s="79" t="str">
        <f>VLOOKUP($B20,'[1]Base de Dados'!$A$1:$E$100001,5,FALSE)</f>
        <v>TH01</v>
      </c>
      <c r="D20" s="79" t="str">
        <f>VLOOKUP($B20,'[1]Base de Dados'!$A$1:$F$100001,6,FALSE)</f>
        <v>ATIVO</v>
      </c>
      <c r="E20" s="79" t="str">
        <f>VLOOKUP($B20,'[1]Base de Dados'!$A$1:$G$100001,7,FALSE)</f>
        <v>MLP485T01A0</v>
      </c>
      <c r="F20" s="85" t="str">
        <f>VLOOKUP($B20,'[1]Base de Dados'!$A$1:$H$100020,8,FALSE)</f>
        <v>MÓDULO DE LOOP ENDER. SIGMA 485-E</v>
      </c>
      <c r="G20" s="85" t="str">
        <f>VLOOKUP($B20,'[1]Base de Dados'!$A$1:$I$100001,9,FALSE)</f>
        <v>MLP485T01A0-125 ENDEREÇOS</v>
      </c>
      <c r="H20" s="79" t="str">
        <f>VLOOKUP($B20,'[1]Base de Dados'!$A$1:$J$100001,10,FALSE)</f>
        <v>RAAA-A40</v>
      </c>
      <c r="I20" s="80">
        <v>4.4999999999999998E-2</v>
      </c>
      <c r="J20" s="80">
        <v>0.05</v>
      </c>
    </row>
    <row r="21" spans="1:10">
      <c r="A21" s="10">
        <f t="shared" si="1"/>
        <v>16</v>
      </c>
      <c r="B21" s="8" t="s">
        <v>53</v>
      </c>
      <c r="C21" s="8" t="str">
        <f>VLOOKUP($B21,'[1]Base de Dados'!$A$1:$E$100001,5,FALSE)</f>
        <v>TH01</v>
      </c>
      <c r="D21" s="8" t="str">
        <f>VLOOKUP($B21,'[1]Base de Dados'!$A$1:$F$100001,6,FALSE)</f>
        <v>ATIVO</v>
      </c>
      <c r="E21" s="8" t="str">
        <f>VLOOKUP($B21,'[1]Base de Dados'!$A$1:$G$100001,7,FALSE)</f>
        <v>MRE485T01A0</v>
      </c>
      <c r="F21" s="75" t="str">
        <f>VLOOKUP($B21,'[1]Base de Dados'!$A$1:$H$100020,8,FALSE)</f>
        <v>INTERFACE END. P/ SINALIZ/COM.</v>
      </c>
      <c r="G21" s="75" t="str">
        <f>VLOOKUP($B21,'[1]Base de Dados'!$A$1:$I$100001,9,FALSE)</f>
        <v>MRE485T01A0-IP-20</v>
      </c>
      <c r="H21" s="8" t="str">
        <f>VLOOKUP($B21,'[1]Base de Dados'!$A$1:$J$100001,10,FALSE)</f>
        <v>RAAA-C42</v>
      </c>
      <c r="I21" s="76">
        <v>7.4000000000000003E-3</v>
      </c>
      <c r="J21" s="76">
        <v>2.9499999999999998E-2</v>
      </c>
    </row>
    <row r="22" spans="1:10">
      <c r="A22" s="10">
        <f t="shared" si="1"/>
        <v>17</v>
      </c>
      <c r="B22" s="8" t="s">
        <v>54</v>
      </c>
      <c r="C22" s="8" t="str">
        <f>VLOOKUP($B22,'[1]Base de Dados'!$A$1:$E$100001,5,FALSE)</f>
        <v>TH01</v>
      </c>
      <c r="D22" s="8" t="str">
        <f>VLOOKUP($B22,'[1]Base de Dados'!$A$1:$F$100001,6,FALSE)</f>
        <v>ATIVO</v>
      </c>
      <c r="E22" s="8" t="str">
        <f>VLOOKUP($B22,'[1]Base de Dados'!$A$1:$G$100001,7,FALSE)</f>
        <v>MRE485T01A1</v>
      </c>
      <c r="F22" s="75" t="str">
        <f>VLOOKUP($B22,'[1]Base de Dados'!$A$1:$H$100020,8,FALSE)</f>
        <v>INTERFACE END. P/ SINALIZ/COM.</v>
      </c>
      <c r="G22" s="75" t="str">
        <f>VLOOKUP($B22,'[1]Base de Dados'!$A$1:$I$100001,9,FALSE)</f>
        <v>MRE485T01A1-IP-55</v>
      </c>
      <c r="H22" s="8" t="str">
        <f>VLOOKUP($B22,'[1]Base de Dados'!$A$1:$J$100001,10,FALSE)</f>
        <v>RAAA-B40</v>
      </c>
      <c r="I22" s="76">
        <v>7.4000000000000003E-3</v>
      </c>
      <c r="J22" s="76">
        <v>2.9499999999999998E-2</v>
      </c>
    </row>
    <row r="23" spans="1:10">
      <c r="A23" s="10">
        <f t="shared" si="1"/>
        <v>18</v>
      </c>
      <c r="B23" s="8" t="s">
        <v>55</v>
      </c>
      <c r="C23" s="8" t="str">
        <f>VLOOKUP($B23,'[1]Base de Dados'!$A$1:$E$100001,5,FALSE)</f>
        <v>TH01</v>
      </c>
      <c r="D23" s="8" t="str">
        <f>VLOOKUP($B23,'[1]Base de Dados'!$A$1:$F$100001,6,FALSE)</f>
        <v>ATIVO</v>
      </c>
      <c r="E23" s="8" t="str">
        <f>VLOOKUP($B23,'[1]Base de Dados'!$A$1:$G$100001,7,FALSE)</f>
        <v>MRE485T01B0</v>
      </c>
      <c r="F23" s="75" t="str">
        <f>VLOOKUP($B23,'[1]Base de Dados'!$A$1:$H$100020,8,FALSE)</f>
        <v>INTERFACE END. P/ SINALIZ/COM.</v>
      </c>
      <c r="G23" s="75" t="str">
        <f>VLOOKUP($B23,'[1]Base de Dados'!$A$1:$I$100001,9,FALSE)</f>
        <v>MRE485T01B0-IP-20</v>
      </c>
      <c r="H23" s="8" t="str">
        <f>VLOOKUP($B23,'[1]Base de Dados'!$A$1:$J$100001,10,FALSE)</f>
        <v>RAAA-B40</v>
      </c>
      <c r="I23" s="76">
        <v>7.4000000000000003E-3</v>
      </c>
      <c r="J23" s="76">
        <v>2.9499999999999998E-2</v>
      </c>
    </row>
    <row r="24" spans="1:10">
      <c r="A24" s="10">
        <f t="shared" si="1"/>
        <v>19</v>
      </c>
      <c r="B24" s="8" t="s">
        <v>56</v>
      </c>
      <c r="C24" s="8" t="str">
        <f>VLOOKUP($B24,'[1]Base de Dados'!$A$1:$E$100001,5,FALSE)</f>
        <v>TH01</v>
      </c>
      <c r="D24" s="8" t="str">
        <f>VLOOKUP($B24,'[1]Base de Dados'!$A$1:$F$100001,6,FALSE)</f>
        <v>ATIVO</v>
      </c>
      <c r="E24" s="8" t="str">
        <f>VLOOKUP($B24,'[1]Base de Dados'!$A$1:$G$100001,7,FALSE)</f>
        <v>MRE485T01B1</v>
      </c>
      <c r="F24" s="75" t="str">
        <f>VLOOKUP($B24,'[1]Base de Dados'!$A$1:$H$100020,8,FALSE)</f>
        <v>INTERFACE END. P/ SINALIZ/COM.</v>
      </c>
      <c r="G24" s="75" t="str">
        <f>VLOOKUP($B24,'[1]Base de Dados'!$A$1:$I$100001,9,FALSE)</f>
        <v>MRE485T01B1-IP-55</v>
      </c>
      <c r="H24" s="8" t="str">
        <f>VLOOKUP($B24,'[1]Base de Dados'!$A$1:$J$100001,10,FALSE)</f>
        <v>RAAA-B40</v>
      </c>
      <c r="I24" s="76">
        <v>7.4000000000000003E-3</v>
      </c>
      <c r="J24" s="76">
        <v>2.9499999999999998E-2</v>
      </c>
    </row>
    <row r="25" spans="1:10">
      <c r="A25" s="10">
        <f t="shared" si="1"/>
        <v>20</v>
      </c>
      <c r="B25" s="79" t="s">
        <v>80</v>
      </c>
      <c r="C25" s="79" t="str">
        <f>VLOOKUP($B25,'[1]Base de Dados'!$A$1:$E$100001,5,FALSE)</f>
        <v>TH01</v>
      </c>
      <c r="D25" s="79" t="str">
        <f>VLOOKUP($B25,'[1]Base de Dados'!$A$1:$F$100001,6,FALSE)</f>
        <v>ATIVO</v>
      </c>
      <c r="E25" s="79" t="str">
        <f>VLOOKUP($B25,'[1]Base de Dados'!$A$1:$G$100001,7,FALSE)</f>
        <v>PAE485T01A0</v>
      </c>
      <c r="F25" s="85" t="str">
        <f>VLOOKUP($B25,'[1]Base de Dados'!$A$1:$H$100020,8,FALSE)</f>
        <v>PAINEL DE ALARME DE INCENDIO</v>
      </c>
      <c r="G25" s="85" t="str">
        <f>VLOOKUP($B25,'[1]Base de Dados'!$A$1:$I$100001,9,FALSE)</f>
        <v xml:space="preserve">PAE485T01A0 - SIGMA 485-E. </v>
      </c>
      <c r="H25" s="79" t="str">
        <f>VLOOKUP($B25,'[1]Base de Dados'!$A$1:$J$100001,10,FALSE)</f>
        <v>RAAA-A01</v>
      </c>
      <c r="I25" s="80">
        <v>0.08</v>
      </c>
      <c r="J25" s="80">
        <v>0.09</v>
      </c>
    </row>
    <row r="26" spans="1:10">
      <c r="A26" s="10">
        <f t="shared" si="1"/>
        <v>21</v>
      </c>
      <c r="B26" s="79" t="s">
        <v>81</v>
      </c>
      <c r="C26" s="79" t="str">
        <f>VLOOKUP($B26,'[1]Base de Dados'!$A$1:$E$100001,5,FALSE)</f>
        <v>TH01</v>
      </c>
      <c r="D26" s="79" t="str">
        <f>VLOOKUP($B26,'[1]Base de Dados'!$A$1:$F$100001,6,FALSE)</f>
        <v>ATIVO</v>
      </c>
      <c r="E26" s="79" t="str">
        <f>VLOOKUP($B26,'[1]Base de Dados'!$A$1:$G$100001,7,FALSE)</f>
        <v>PAE485T02B1</v>
      </c>
      <c r="F26" s="85" t="str">
        <f>VLOOKUP($B26,'[1]Base de Dados'!$A$1:$H$100020,8,FALSE)</f>
        <v>PAINEL DE ALARME DE INCENDIO</v>
      </c>
      <c r="G26" s="85" t="str">
        <f>VLOOKUP($B26,'[1]Base de Dados'!$A$1:$I$100001,9,FALSE)</f>
        <v xml:space="preserve">PAE485T02B1 - SAFIRA 485. </v>
      </c>
      <c r="H26" s="79" t="str">
        <f>VLOOKUP($B26,'[1]Base de Dados'!$A$1:$J$100001,10,FALSE)</f>
        <v>RAAA-A01</v>
      </c>
      <c r="I26" s="80">
        <v>0.04</v>
      </c>
      <c r="J26" s="80">
        <v>0.05</v>
      </c>
    </row>
    <row r="27" spans="1:10">
      <c r="A27" s="10">
        <f t="shared" si="1"/>
        <v>22</v>
      </c>
      <c r="B27" s="79" t="s">
        <v>82</v>
      </c>
      <c r="C27" s="79" t="str">
        <f>VLOOKUP($B27,'[1]Base de Dados'!$A$1:$E$100001,5,FALSE)</f>
        <v>TH01</v>
      </c>
      <c r="D27" s="79" t="str">
        <f>VLOOKUP($B27,'[1]Base de Dados'!$A$1:$F$100001,6,FALSE)</f>
        <v>ATIVO</v>
      </c>
      <c r="E27" s="79" t="str">
        <f>VLOOKUP($B27,'[1]Base de Dados'!$A$1:$G$100001,7,FALSE)</f>
        <v>PAE485T02B2</v>
      </c>
      <c r="F27" s="85" t="str">
        <f>VLOOKUP($B27,'[1]Base de Dados'!$A$1:$H$100020,8,FALSE)</f>
        <v>PAINEL DE ALARME DE INCENDIO</v>
      </c>
      <c r="G27" s="85" t="str">
        <f>VLOOKUP($B27,'[1]Base de Dados'!$A$1:$I$100001,9,FALSE)</f>
        <v xml:space="preserve">PAE485T02B2 - SAFIRA 485. </v>
      </c>
      <c r="H27" s="79" t="str">
        <f>VLOOKUP($B27,'[1]Base de Dados'!$A$1:$J$100001,10,FALSE)</f>
        <v>RAAA-A01</v>
      </c>
      <c r="I27" s="80">
        <v>0.06</v>
      </c>
      <c r="J27" s="80">
        <v>7.0000000000000007E-2</v>
      </c>
    </row>
    <row r="28" spans="1:10">
      <c r="A28" s="10">
        <f t="shared" si="1"/>
        <v>23</v>
      </c>
      <c r="B28" s="79" t="s">
        <v>83</v>
      </c>
      <c r="C28" s="79" t="str">
        <f>VLOOKUP($B28,'[1]Base de Dados'!$A$1:$E$100001,5,FALSE)</f>
        <v>TH01</v>
      </c>
      <c r="D28" s="79" t="str">
        <f>VLOOKUP($B28,'[1]Base de Dados'!$A$1:$F$100001,6,FALSE)</f>
        <v>ATIVO</v>
      </c>
      <c r="E28" s="79" t="str">
        <f>VLOOKUP($B28,'[1]Base de Dados'!$A$1:$G$100001,7,FALSE)</f>
        <v>PAE485T02B3</v>
      </c>
      <c r="F28" s="85" t="str">
        <f>VLOOKUP($B28,'[1]Base de Dados'!$A$1:$H$100020,8,FALSE)</f>
        <v>PAINEL DE ALARME DE INCENDIO</v>
      </c>
      <c r="G28" s="85" t="str">
        <f>VLOOKUP($B28,'[1]Base de Dados'!$A$1:$I$100001,9,FALSE)</f>
        <v xml:space="preserve">PAE485T02B3 - SAFIRA 485. </v>
      </c>
      <c r="H28" s="79" t="str">
        <f>VLOOKUP($B28,'[1]Base de Dados'!$A$1:$J$100001,10,FALSE)</f>
        <v>RAAA-A01</v>
      </c>
      <c r="I28" s="80">
        <v>0.08</v>
      </c>
      <c r="J28" s="80">
        <v>0.9</v>
      </c>
    </row>
    <row r="29" spans="1:10">
      <c r="A29" s="10">
        <f t="shared" si="1"/>
        <v>24</v>
      </c>
      <c r="B29" s="79" t="s">
        <v>84</v>
      </c>
      <c r="C29" s="79" t="str">
        <f>VLOOKUP($B29,'[1]Base de Dados'!$A$1:$E$100001,5,FALSE)</f>
        <v>TH01</v>
      </c>
      <c r="D29" s="79" t="str">
        <f>VLOOKUP($B29,'[1]Base de Dados'!$A$1:$F$100001,6,FALSE)</f>
        <v>ATIVO</v>
      </c>
      <c r="E29" s="79" t="str">
        <f>VLOOKUP($B29,'[1]Base de Dados'!$A$1:$G$100001,7,FALSE)</f>
        <v>PAE485T02B4</v>
      </c>
      <c r="F29" s="85" t="str">
        <f>VLOOKUP($B29,'[1]Base de Dados'!$A$1:$H$100020,8,FALSE)</f>
        <v>PAINEL DE ALARME DE INCENDIO</v>
      </c>
      <c r="G29" s="85" t="str">
        <f>VLOOKUP($B29,'[1]Base de Dados'!$A$1:$I$100001,9,FALSE)</f>
        <v xml:space="preserve">PAE485T02B4 - SAFIRA 485. </v>
      </c>
      <c r="H29" s="79" t="str">
        <f>VLOOKUP($B29,'[1]Base de Dados'!$A$1:$J$100001,10,FALSE)</f>
        <v>RAAA-A01</v>
      </c>
      <c r="I29" s="80">
        <v>0.1</v>
      </c>
      <c r="J29" s="80">
        <v>0.11</v>
      </c>
    </row>
    <row r="30" spans="1:10">
      <c r="A30" s="10">
        <f t="shared" si="1"/>
        <v>25</v>
      </c>
      <c r="B30" s="81" t="s">
        <v>85</v>
      </c>
      <c r="C30" s="79" t="str">
        <f>VLOOKUP($B30,'[1]Base de Dados'!$A$1:$E$100001,5,FALSE)</f>
        <v>TH01</v>
      </c>
      <c r="D30" s="79" t="str">
        <f>VLOOKUP($B30,'[1]Base de Dados'!$A$1:$F$100001,6,FALSE)</f>
        <v>ATIVO</v>
      </c>
      <c r="E30" s="79" t="str">
        <f>VLOOKUP($B30,'[1]Base de Dados'!$A$1:$G$100001,7,FALSE)</f>
        <v>PAE485T03B0</v>
      </c>
      <c r="F30" s="85" t="str">
        <f>VLOOKUP($B30,'[1]Base de Dados'!$A$1:$H$100020,8,FALSE)</f>
        <v>PAINEL DE ALARME DE INCENDIO</v>
      </c>
      <c r="G30" s="85" t="str">
        <f>VLOOKUP($B30,'[1]Base de Dados'!$A$1:$I$100001,9,FALSE)</f>
        <v xml:space="preserve">PAE485T03B0 - SAFIRA L-125. </v>
      </c>
      <c r="H30" s="79" t="str">
        <f>VLOOKUP($B30,'[1]Base de Dados'!$A$1:$J$100001,10,FALSE)</f>
        <v>RAAA-410A</v>
      </c>
      <c r="I30" s="80">
        <v>0.105</v>
      </c>
      <c r="J30" s="80">
        <v>0.11600000000000001</v>
      </c>
    </row>
    <row r="31" spans="1:10">
      <c r="A31" s="10">
        <f t="shared" si="1"/>
        <v>26</v>
      </c>
      <c r="B31" s="8" t="s">
        <v>69</v>
      </c>
      <c r="C31" s="8" t="str">
        <f>VLOOKUP($B31,'[1]Base de Dados'!$A$1:$E$100001,5,FALSE)</f>
        <v>TH01</v>
      </c>
      <c r="D31" s="8" t="str">
        <f>VLOOKUP($B31,'[1]Base de Dados'!$A$1:$F$100001,6,FALSE)</f>
        <v>ATIVO</v>
      </c>
      <c r="E31" s="8" t="str">
        <f>VLOOKUP($B31,'[1]Base de Dados'!$A$1:$G$100001,7,FALSE)</f>
        <v>SAE485T01A0</v>
      </c>
      <c r="F31" s="75" t="str">
        <f>VLOOKUP($B31,'[1]Base de Dados'!$A$1:$H$100020,8,FALSE)</f>
        <v>SINALIZADOR SONORO ENDER.</v>
      </c>
      <c r="G31" s="75" t="str">
        <f>VLOOKUP($B31,'[1]Base de Dados'!$A$1:$I$100001,9,FALSE)</f>
        <v>SAE485T01A0-IP-20 - 95dB</v>
      </c>
      <c r="H31" s="8" t="str">
        <f>VLOOKUP($B31,'[1]Base de Dados'!$A$1:$J$100001,10,FALSE)</f>
        <v>RACA-C40</v>
      </c>
      <c r="I31" s="76">
        <v>2E-3</v>
      </c>
      <c r="J31" s="76">
        <v>6.7999999999999996E-3</v>
      </c>
    </row>
    <row r="32" spans="1:10">
      <c r="A32" s="10">
        <f t="shared" si="1"/>
        <v>27</v>
      </c>
      <c r="B32" s="8" t="s">
        <v>71</v>
      </c>
      <c r="C32" s="8" t="str">
        <f>VLOOKUP($B32,'[1]Base de Dados'!$A$1:$E$100001,5,FALSE)</f>
        <v>TH01</v>
      </c>
      <c r="D32" s="8" t="str">
        <f>VLOOKUP($B32,'[1]Base de Dados'!$A$1:$F$100001,6,FALSE)</f>
        <v>ATIVO</v>
      </c>
      <c r="E32" s="8" t="str">
        <f>VLOOKUP($B32,'[1]Base de Dados'!$A$1:$G$100001,7,FALSE)</f>
        <v>SAE485T01A1</v>
      </c>
      <c r="F32" s="75" t="str">
        <f>VLOOKUP($B32,'[1]Base de Dados'!$A$1:$H$100020,8,FALSE)</f>
        <v>SINALIZADOR SONORO ENDER.</v>
      </c>
      <c r="G32" s="75" t="str">
        <f>VLOOKUP($B32,'[1]Base de Dados'!$A$1:$I$100001,9,FALSE)</f>
        <v>SAE485T01A1-IP-55 - 95dB</v>
      </c>
      <c r="H32" s="8" t="str">
        <f>VLOOKUP($B32,'[1]Base de Dados'!$A$1:$J$100001,10,FALSE)</f>
        <v>RACA-C40</v>
      </c>
      <c r="I32" s="76">
        <v>2E-3</v>
      </c>
      <c r="J32" s="76">
        <v>6.7999999999999996E-3</v>
      </c>
    </row>
    <row r="33" spans="1:10">
      <c r="A33" s="10">
        <f t="shared" si="1"/>
        <v>28</v>
      </c>
      <c r="B33" s="8" t="s">
        <v>70</v>
      </c>
      <c r="C33" s="8" t="str">
        <f>VLOOKUP($B33,'[1]Base de Dados'!$A$1:$E$100001,5,FALSE)</f>
        <v>TH01</v>
      </c>
      <c r="D33" s="8" t="str">
        <f>VLOOKUP($B33,'[1]Base de Dados'!$A$1:$F$100001,6,FALSE)</f>
        <v>ATIVO</v>
      </c>
      <c r="E33" s="8" t="str">
        <f>VLOOKUP($B33,'[1]Base de Dados'!$A$1:$G$100001,7,FALSE)</f>
        <v>SAE485T01B0</v>
      </c>
      <c r="F33" s="75" t="str">
        <f>VLOOKUP($B33,'[1]Base de Dados'!$A$1:$H$100020,8,FALSE)</f>
        <v>SINALIZADOR SONORO ENDER.</v>
      </c>
      <c r="G33" s="75" t="str">
        <f>VLOOKUP($B33,'[1]Base de Dados'!$A$1:$I$100001,9,FALSE)</f>
        <v>SAE485T01B0-IP-20 - 95dB</v>
      </c>
      <c r="H33" s="8" t="str">
        <f>VLOOKUP($B33,'[1]Base de Dados'!$A$1:$J$100001,10,FALSE)</f>
        <v>RACA-C40</v>
      </c>
      <c r="I33" s="76">
        <v>2E-3</v>
      </c>
      <c r="J33" s="76">
        <v>6.7999999999999996E-3</v>
      </c>
    </row>
    <row r="34" spans="1:10">
      <c r="A34" s="10">
        <f t="shared" si="1"/>
        <v>29</v>
      </c>
      <c r="B34" s="8" t="s">
        <v>72</v>
      </c>
      <c r="C34" s="8" t="str">
        <f>VLOOKUP($B34,'[1]Base de Dados'!$A$1:$E$100001,5,FALSE)</f>
        <v>TH01</v>
      </c>
      <c r="D34" s="8" t="str">
        <f>VLOOKUP($B34,'[1]Base de Dados'!$A$1:$F$100001,6,FALSE)</f>
        <v>ATIVO</v>
      </c>
      <c r="E34" s="8" t="str">
        <f>VLOOKUP($B34,'[1]Base de Dados'!$A$1:$G$100001,7,FALSE)</f>
        <v>SAE485T01B1</v>
      </c>
      <c r="F34" s="75" t="str">
        <f>VLOOKUP($B34,'[1]Base de Dados'!$A$1:$H$100020,8,FALSE)</f>
        <v>SINALIZADOR SONORO ENDER.</v>
      </c>
      <c r="G34" s="75" t="str">
        <f>VLOOKUP($B34,'[1]Base de Dados'!$A$1:$I$100001,9,FALSE)</f>
        <v>SAE485T01B1-IP-55 - 95dB</v>
      </c>
      <c r="H34" s="8" t="str">
        <f>VLOOKUP($B34,'[1]Base de Dados'!$A$1:$J$100001,10,FALSE)</f>
        <v>RACA-C40</v>
      </c>
      <c r="I34" s="76">
        <v>2E-3</v>
      </c>
      <c r="J34" s="76">
        <v>6.7999999999999996E-3</v>
      </c>
    </row>
    <row r="35" spans="1:10">
      <c r="A35" s="10">
        <f t="shared" si="1"/>
        <v>30</v>
      </c>
      <c r="B35" s="8" t="s">
        <v>58</v>
      </c>
      <c r="C35" s="8" t="str">
        <f>VLOOKUP($B35,'[1]Base de Dados'!$A$1:$E$100001,5,FALSE)</f>
        <v>TH01</v>
      </c>
      <c r="D35" s="8" t="str">
        <f>VLOOKUP($B35,'[1]Base de Dados'!$A$1:$F$100001,6,FALSE)</f>
        <v>ATIVO</v>
      </c>
      <c r="E35" s="8" t="str">
        <f>VLOOKUP($B35,'[1]Base de Dados'!$A$1:$G$100001,7,FALSE)</f>
        <v>SAV485T01A0</v>
      </c>
      <c r="F35" s="75" t="str">
        <f>VLOOKUP($B35,'[1]Base de Dados'!$A$1:$H$100020,8,FALSE)</f>
        <v>SINALIZADOR AUDIOVISUAL ENDER.</v>
      </c>
      <c r="G35" s="75" t="str">
        <f>VLOOKUP($B35,'[1]Base de Dados'!$A$1:$I$100001,9,FALSE)</f>
        <v>SAV485T01A0-IP-20 - LED</v>
      </c>
      <c r="H35" s="8" t="str">
        <f>VLOOKUP($B35,'[1]Base de Dados'!$A$1:$J$100001,10,FALSE)</f>
        <v>RAEA-C42</v>
      </c>
      <c r="I35" s="76">
        <v>2E-3</v>
      </c>
      <c r="J35" s="76">
        <v>4.8000000000000001E-2</v>
      </c>
    </row>
    <row r="36" spans="1:10">
      <c r="A36" s="10">
        <f t="shared" si="1"/>
        <v>31</v>
      </c>
      <c r="B36" s="8" t="s">
        <v>59</v>
      </c>
      <c r="C36" s="8" t="str">
        <f>VLOOKUP($B36,'[1]Base de Dados'!$A$1:$E$100001,5,FALSE)</f>
        <v>TH01</v>
      </c>
      <c r="D36" s="8" t="str">
        <f>VLOOKUP($B36,'[1]Base de Dados'!$A$1:$F$100001,6,FALSE)</f>
        <v>INATIVO</v>
      </c>
      <c r="E36" s="8" t="str">
        <f>VLOOKUP($B36,'[1]Base de Dados'!$A$1:$G$100001,7,FALSE)</f>
        <v>SAV485T01A1</v>
      </c>
      <c r="F36" s="75" t="str">
        <f>VLOOKUP($B36,'[1]Base de Dados'!$A$1:$H$100020,8,FALSE)</f>
        <v>SINALIZADOR AUDIOVISUAL ENDER.</v>
      </c>
      <c r="G36" s="75" t="str">
        <f>VLOOKUP($B36,'[1]Base de Dados'!$A$1:$I$100001,9,FALSE)</f>
        <v>SAV485T01A1-IP-55 - LED</v>
      </c>
      <c r="H36" s="8" t="str">
        <f>VLOOKUP($B36,'[1]Base de Dados'!$A$1:$J$100001,10,FALSE)</f>
        <v>RACA-C40</v>
      </c>
      <c r="I36" s="76">
        <v>2E-3</v>
      </c>
      <c r="J36" s="76">
        <v>4.8000000000000001E-2</v>
      </c>
    </row>
    <row r="37" spans="1:10">
      <c r="A37" s="10">
        <f t="shared" si="1"/>
        <v>32</v>
      </c>
      <c r="B37" s="8" t="s">
        <v>57</v>
      </c>
      <c r="C37" s="8" t="str">
        <f>VLOOKUP($B37,'[1]Base de Dados'!$A$1:$E$100001,5,FALSE)</f>
        <v>TH01</v>
      </c>
      <c r="D37" s="8" t="str">
        <f>VLOOKUP($B37,'[1]Base de Dados'!$A$1:$F$100001,6,FALSE)</f>
        <v>ATIVO</v>
      </c>
      <c r="E37" s="8" t="str">
        <f>VLOOKUP($B37,'[1]Base de Dados'!$A$1:$G$100001,7,FALSE)</f>
        <v>SAV485T01B0</v>
      </c>
      <c r="F37" s="75" t="str">
        <f>VLOOKUP($B37,'[1]Base de Dados'!$A$1:$H$100020,8,FALSE)</f>
        <v>SINALIZADOR AUDIOVISUAL ENDER.</v>
      </c>
      <c r="G37" s="75" t="str">
        <f>VLOOKUP($B37,'[1]Base de Dados'!$A$1:$I$100001,9,FALSE)</f>
        <v>SAV485T01B0-IP-20 - LED</v>
      </c>
      <c r="H37" s="8" t="str">
        <f>VLOOKUP($B37,'[1]Base de Dados'!$A$1:$J$100001,10,FALSE)</f>
        <v>RACA-C40</v>
      </c>
      <c r="I37" s="76">
        <v>2E-3</v>
      </c>
      <c r="J37" s="76">
        <v>4.8000000000000001E-2</v>
      </c>
    </row>
    <row r="38" spans="1:10">
      <c r="A38" s="10">
        <f t="shared" si="1"/>
        <v>33</v>
      </c>
      <c r="B38" s="8" t="s">
        <v>60</v>
      </c>
      <c r="C38" s="8" t="str">
        <f>VLOOKUP($B38,'[1]Base de Dados'!$A$1:$E$100001,5,FALSE)</f>
        <v>TH01</v>
      </c>
      <c r="D38" s="8" t="str">
        <f>VLOOKUP($B38,'[1]Base de Dados'!$A$1:$F$100001,6,FALSE)</f>
        <v>ATIVO</v>
      </c>
      <c r="E38" s="8" t="str">
        <f>VLOOKUP($B38,'[1]Base de Dados'!$A$1:$G$100001,7,FALSE)</f>
        <v>SAV485T01B1</v>
      </c>
      <c r="F38" s="75" t="str">
        <f>VLOOKUP($B38,'[1]Base de Dados'!$A$1:$H$100020,8,FALSE)</f>
        <v>SINALIZADOR AUDIOVISUAL ENDER.</v>
      </c>
      <c r="G38" s="75" t="str">
        <f>VLOOKUP($B38,'[1]Base de Dados'!$A$1:$I$100001,9,FALSE)</f>
        <v>SAV485T01B1-IP-55 - LED</v>
      </c>
      <c r="H38" s="8" t="str">
        <f>VLOOKUP($B38,'[1]Base de Dados'!$A$1:$J$100001,10,FALSE)</f>
        <v>RACA-C40</v>
      </c>
      <c r="I38" s="76">
        <v>2E-3</v>
      </c>
      <c r="J38" s="76">
        <v>4.8000000000000001E-2</v>
      </c>
    </row>
    <row r="39" spans="1:10" s="13" customFormat="1">
      <c r="A39" s="84">
        <f t="shared" si="1"/>
        <v>34</v>
      </c>
      <c r="B39" s="13" t="s">
        <v>61</v>
      </c>
      <c r="C39" s="13" t="str">
        <f>VLOOKUP($B39,'[1]Base de Dados'!$A$1:$E$100001,5,FALSE)</f>
        <v>TH01</v>
      </c>
      <c r="D39" s="13" t="str">
        <f>VLOOKUP($B39,'[1]Base de Dados'!$A$1:$F$100001,6,FALSE)</f>
        <v>ATIVO</v>
      </c>
      <c r="E39" s="13" t="str">
        <f>VLOOKUP($B39,'[1]Base de Dados'!$A$1:$G$100001,7,FALSE)</f>
        <v>SVE485T01A0</v>
      </c>
      <c r="F39" s="77" t="str">
        <f>VLOOKUP($B39,'[1]Base de Dados'!$A$1:$H$100020,8,FALSE)</f>
        <v>SINALIZADOR VISUAL ENDER.</v>
      </c>
      <c r="G39" s="77" t="str">
        <f>VLOOKUP($B39,'[1]Base de Dados'!$A$1:$I$100001,9,FALSE)</f>
        <v>SVE485T01A0-IP-20 - LED</v>
      </c>
      <c r="H39" s="13" t="str">
        <f>VLOOKUP($B39,'[1]Base de Dados'!$A$1:$J$100001,10,FALSE)</f>
        <v>RACA-C40</v>
      </c>
      <c r="I39" s="78">
        <v>2E-3</v>
      </c>
      <c r="J39" s="78">
        <v>4.3799999999999999E-2</v>
      </c>
    </row>
    <row r="40" spans="1:10" s="12" customFormat="1">
      <c r="A40" s="84">
        <f t="shared" si="1"/>
        <v>35</v>
      </c>
      <c r="B40" s="12" t="s">
        <v>63</v>
      </c>
      <c r="C40" s="12" t="str">
        <f>VLOOKUP($B40,'[1]Base de Dados'!$A$1:$E$100001,5,FALSE)</f>
        <v>TH01</v>
      </c>
      <c r="D40" s="12" t="str">
        <f>VLOOKUP($B40,'[1]Base de Dados'!$A$1:$F$100001,6,FALSE)</f>
        <v>ATIVO</v>
      </c>
      <c r="E40" s="12" t="str">
        <f>VLOOKUP($B40,'[1]Base de Dados'!$A$1:$G$100001,7,FALSE)</f>
        <v>SVE485T01A1</v>
      </c>
      <c r="F40" s="82" t="str">
        <f>VLOOKUP($B40,'[1]Base de Dados'!$A$1:$H$100020,8,FALSE)</f>
        <v>SINALIZADOR VISUAL ENDER.</v>
      </c>
      <c r="G40" s="82" t="str">
        <f>VLOOKUP($B40,'[1]Base de Dados'!$A$1:$I$100001,9,FALSE)</f>
        <v>SVE485T01A1-IP-55 - LED</v>
      </c>
      <c r="H40" s="12" t="str">
        <f>VLOOKUP($B40,'[1]Base de Dados'!$A$1:$J$100001,10,FALSE)</f>
        <v>RACA-C40</v>
      </c>
      <c r="I40" s="83">
        <v>2E-3</v>
      </c>
      <c r="J40" s="83">
        <v>4.3799999999999999E-2</v>
      </c>
    </row>
    <row r="41" spans="1:10">
      <c r="A41" s="10">
        <f t="shared" si="1"/>
        <v>36</v>
      </c>
      <c r="B41" s="8" t="s">
        <v>62</v>
      </c>
      <c r="C41" s="8" t="str">
        <f>VLOOKUP($B41,'[1]Base de Dados'!$A$1:$E$100001,5,FALSE)</f>
        <v>TH01</v>
      </c>
      <c r="D41" s="8" t="str">
        <f>VLOOKUP($B41,'[1]Base de Dados'!$A$1:$F$100001,6,FALSE)</f>
        <v>ATIVO</v>
      </c>
      <c r="E41" s="8" t="str">
        <f>VLOOKUP($B41,'[1]Base de Dados'!$A$1:$G$100001,7,FALSE)</f>
        <v>SVE485T01B0</v>
      </c>
      <c r="F41" s="75" t="str">
        <f>VLOOKUP($B41,'[1]Base de Dados'!$A$1:$H$100020,8,FALSE)</f>
        <v>SINALIZADOR VISUAL ENDER.</v>
      </c>
      <c r="G41" s="75" t="str">
        <f>VLOOKUP($B41,'[1]Base de Dados'!$A$1:$I$100001,9,FALSE)</f>
        <v>SVE485T01B0-IP-20 - LED</v>
      </c>
      <c r="H41" s="8" t="str">
        <f>VLOOKUP($B41,'[1]Base de Dados'!$A$1:$J$100001,10,FALSE)</f>
        <v>RACA-C40</v>
      </c>
      <c r="I41" s="76">
        <v>2E-3</v>
      </c>
      <c r="J41" s="76">
        <v>4.3799999999999999E-2</v>
      </c>
    </row>
    <row r="42" spans="1:10">
      <c r="A42" s="10">
        <f t="shared" si="1"/>
        <v>37</v>
      </c>
      <c r="B42" s="8" t="s">
        <v>64</v>
      </c>
      <c r="C42" s="8" t="str">
        <f>VLOOKUP($B42,'[1]Base de Dados'!$A$1:$E$100001,5,FALSE)</f>
        <v>TH01</v>
      </c>
      <c r="D42" s="8" t="str">
        <f>VLOOKUP($B42,'[1]Base de Dados'!$A$1:$F$100001,6,FALSE)</f>
        <v>ATIVO</v>
      </c>
      <c r="E42" s="8" t="str">
        <f>VLOOKUP($B42,'[1]Base de Dados'!$A$1:$G$100001,7,FALSE)</f>
        <v>SVE485T01B1</v>
      </c>
      <c r="F42" s="75" t="str">
        <f>VLOOKUP($B42,'[1]Base de Dados'!$A$1:$H$100020,8,FALSE)</f>
        <v>SINALIZADOR VISUAL ENDER.</v>
      </c>
      <c r="G42" s="75" t="str">
        <f>VLOOKUP($B42,'[1]Base de Dados'!$A$1:$I$100001,9,FALSE)</f>
        <v>SVE485T01B1-IP-55 - LED</v>
      </c>
      <c r="H42" s="8" t="str">
        <f>VLOOKUP($B42,'[1]Base de Dados'!$A$1:$J$100001,10,FALSE)</f>
        <v>RACA-C40</v>
      </c>
      <c r="I42" s="76">
        <v>2E-3</v>
      </c>
      <c r="J42" s="76">
        <v>4.3799999999999999E-2</v>
      </c>
    </row>
    <row r="43" spans="1:10">
      <c r="A43" s="10">
        <f t="shared" si="1"/>
        <v>38</v>
      </c>
      <c r="B43" s="8" t="s">
        <v>65</v>
      </c>
      <c r="C43" s="8" t="str">
        <f>VLOOKUP($B43,'[1]Base de Dados'!$A$1:$E$100001,5,FALSE)</f>
        <v>TH01</v>
      </c>
      <c r="D43" s="8" t="str">
        <f>VLOOKUP($B43,'[1]Base de Dados'!$A$1:$F$100001,6,FALSE)</f>
        <v>ATIVO</v>
      </c>
      <c r="E43" s="8" t="str">
        <f>VLOOKUP($B43,'[1]Base de Dados'!$A$1:$G$100001,7,FALSE)</f>
        <v>SVE485T02A0</v>
      </c>
      <c r="F43" s="75" t="str">
        <f>VLOOKUP($B43,'[1]Base de Dados'!$A$1:$H$100020,8,FALSE)</f>
        <v>SINALIZADOR VISUAL ENDER.</v>
      </c>
      <c r="G43" s="75" t="str">
        <f>VLOOKUP($B43,'[1]Base de Dados'!$A$1:$I$100001,9,FALSE)</f>
        <v>SVE485T02A0-IP-20 - XENON</v>
      </c>
      <c r="H43" s="8" t="str">
        <f>VLOOKUP($B43,'[1]Base de Dados'!$A$1:$J$100001,10,FALSE)</f>
        <v>RACA-C40</v>
      </c>
      <c r="I43" s="76"/>
      <c r="J43" s="76"/>
    </row>
    <row r="44" spans="1:10">
      <c r="A44" s="10">
        <f t="shared" si="1"/>
        <v>39</v>
      </c>
      <c r="B44" s="8" t="s">
        <v>66</v>
      </c>
      <c r="C44" s="8" t="str">
        <f>VLOOKUP($B44,'[1]Base de Dados'!$A$1:$E$100001,5,FALSE)</f>
        <v>TH01</v>
      </c>
      <c r="D44" s="8" t="str">
        <f>VLOOKUP($B44,'[1]Base de Dados'!$A$1:$F$100001,6,FALSE)</f>
        <v>ATIVO</v>
      </c>
      <c r="E44" s="8" t="str">
        <f>VLOOKUP($B44,'[1]Base de Dados'!$A$1:$G$100001,7,FALSE)</f>
        <v>SVE485T02A1</v>
      </c>
      <c r="F44" s="75" t="str">
        <f>VLOOKUP($B44,'[1]Base de Dados'!$A$1:$H$100020,8,FALSE)</f>
        <v>SINALIZADOR VISUAL ENDER.</v>
      </c>
      <c r="G44" s="75" t="str">
        <f>VLOOKUP($B44,'[1]Base de Dados'!$A$1:$I$100001,9,FALSE)</f>
        <v>SVE485T02A1-IP-55 - XENON</v>
      </c>
      <c r="H44" s="8" t="str">
        <f>VLOOKUP($B44,'[1]Base de Dados'!$A$1:$J$100001,10,FALSE)</f>
        <v>RACA-C40</v>
      </c>
      <c r="I44" s="76"/>
      <c r="J44" s="76"/>
    </row>
    <row r="45" spans="1:10">
      <c r="A45" s="10">
        <f t="shared" si="1"/>
        <v>40</v>
      </c>
      <c r="B45" s="8" t="s">
        <v>67</v>
      </c>
      <c r="C45" s="8" t="str">
        <f>VLOOKUP($B45,'[1]Base de Dados'!$A$1:$E$100001,5,FALSE)</f>
        <v>TH01</v>
      </c>
      <c r="D45" s="8" t="str">
        <f>VLOOKUP($B45,'[1]Base de Dados'!$A$1:$F$100001,6,FALSE)</f>
        <v>ATIVO</v>
      </c>
      <c r="E45" s="8" t="str">
        <f>VLOOKUP($B45,'[1]Base de Dados'!$A$1:$G$100001,7,FALSE)</f>
        <v>SVE485T02B0</v>
      </c>
      <c r="F45" s="75" t="str">
        <f>VLOOKUP($B45,'[1]Base de Dados'!$A$1:$H$100020,8,FALSE)</f>
        <v>SINALIZADOR VISUAL ENDER.</v>
      </c>
      <c r="G45" s="75" t="str">
        <f>VLOOKUP($B45,'[1]Base de Dados'!$A$1:$I$100001,9,FALSE)</f>
        <v>SVE485T02B0-IP-20 - XENON</v>
      </c>
      <c r="H45" s="8" t="str">
        <f>VLOOKUP($B45,'[1]Base de Dados'!$A$1:$J$100001,10,FALSE)</f>
        <v>RACA-C40</v>
      </c>
      <c r="I45" s="76"/>
      <c r="J45" s="76"/>
    </row>
    <row r="46" spans="1:10">
      <c r="A46" s="10">
        <f t="shared" si="1"/>
        <v>41</v>
      </c>
      <c r="B46" s="8" t="s">
        <v>68</v>
      </c>
      <c r="C46" s="8" t="str">
        <f>VLOOKUP($B46,'[1]Base de Dados'!$A$1:$E$100001,5,FALSE)</f>
        <v>TH01</v>
      </c>
      <c r="D46" s="8" t="str">
        <f>VLOOKUP($B46,'[1]Base de Dados'!$A$1:$F$100001,6,FALSE)</f>
        <v>ATIVO</v>
      </c>
      <c r="E46" s="8" t="str">
        <f>VLOOKUP($B46,'[1]Base de Dados'!$A$1:$G$100001,7,FALSE)</f>
        <v>SVE485T02B1</v>
      </c>
      <c r="F46" s="75" t="str">
        <f>VLOOKUP($B46,'[1]Base de Dados'!$A$1:$H$100020,8,FALSE)</f>
        <v>SINALIZADOR VISUAL ENDER.</v>
      </c>
      <c r="G46" s="75" t="str">
        <f>VLOOKUP($B46,'[1]Base de Dados'!$A$1:$I$100001,9,FALSE)</f>
        <v>SVE485T02B1-IP-55 - XENON</v>
      </c>
      <c r="H46" s="8" t="str">
        <f>VLOOKUP($B46,'[1]Base de Dados'!$A$1:$J$100001,10,FALSE)</f>
        <v>RACA-C40</v>
      </c>
      <c r="I46" s="76"/>
      <c r="J46" s="76"/>
    </row>
    <row r="47" spans="1:10">
      <c r="A47" s="10">
        <f t="shared" si="1"/>
        <v>42</v>
      </c>
      <c r="B47" s="79"/>
      <c r="C47" s="79">
        <f>VLOOKUP($B47,'[1]Base de Dados'!$A$1:$E$100001,5,FALSE)</f>
        <v>0</v>
      </c>
      <c r="D47" s="79">
        <f>VLOOKUP($B47,'[1]Base de Dados'!$A$1:$F$100001,6,FALSE)</f>
        <v>0</v>
      </c>
      <c r="E47" s="79">
        <f>VLOOKUP($B47,'[1]Base de Dados'!$A$1:$G$100001,7,FALSE)</f>
        <v>0</v>
      </c>
      <c r="F47" s="85">
        <f>VLOOKUP($B47,'[1]Base de Dados'!$A$1:$H$100020,8,FALSE)</f>
        <v>0</v>
      </c>
      <c r="G47" s="85">
        <f>VLOOKUP($B47,'[1]Base de Dados'!$A$1:$I$100001,9,FALSE)</f>
        <v>0</v>
      </c>
      <c r="H47" s="79">
        <f>VLOOKUP($B47,'[1]Base de Dados'!$A$1:$J$100001,10,FALSE)</f>
        <v>0</v>
      </c>
      <c r="I47" s="80"/>
      <c r="J47" s="80"/>
    </row>
    <row r="48" spans="1:10">
      <c r="A48" s="10">
        <f t="shared" si="1"/>
        <v>43</v>
      </c>
      <c r="B48" s="79"/>
      <c r="C48" s="79">
        <f>VLOOKUP($B48,'[1]Base de Dados'!$A$1:$E$100001,5,FALSE)</f>
        <v>0</v>
      </c>
      <c r="D48" s="79">
        <f>VLOOKUP($B48,'[1]Base de Dados'!$A$1:$F$100001,6,FALSE)</f>
        <v>0</v>
      </c>
      <c r="E48" s="79">
        <f>VLOOKUP($B48,'[1]Base de Dados'!$A$1:$G$100001,7,FALSE)</f>
        <v>0</v>
      </c>
      <c r="F48" s="85">
        <f>VLOOKUP($B48,'[1]Base de Dados'!$A$1:$H$100020,8,FALSE)</f>
        <v>0</v>
      </c>
      <c r="G48" s="85">
        <f>VLOOKUP($B48,'[1]Base de Dados'!$A$1:$I$100001,9,FALSE)</f>
        <v>0</v>
      </c>
      <c r="H48" s="79">
        <f>VLOOKUP($B48,'[1]Base de Dados'!$A$1:$J$100001,10,FALSE)</f>
        <v>0</v>
      </c>
      <c r="I48" s="80"/>
      <c r="J48" s="80"/>
    </row>
  </sheetData>
  <sheetProtection password="9196" sheet="1" objects="1" scenarios="1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tabColor theme="4" tint="-0.249977111117893"/>
  </sheetPr>
  <dimension ref="A1:L97"/>
  <sheetViews>
    <sheetView tabSelected="1" zoomScale="90" zoomScaleNormal="90" workbookViewId="0">
      <selection activeCell="D52" sqref="D52"/>
    </sheetView>
  </sheetViews>
  <sheetFormatPr defaultColWidth="9.109375" defaultRowHeight="14.4"/>
  <cols>
    <col min="1" max="1" width="9.109375" style="1"/>
    <col min="2" max="2" width="7.33203125" style="3" customWidth="1"/>
    <col min="3" max="4" width="16.6640625" style="1" customWidth="1"/>
    <col min="5" max="5" width="11.6640625" style="2" customWidth="1"/>
    <col min="6" max="6" width="11.6640625" style="1" customWidth="1"/>
    <col min="7" max="7" width="11.6640625" style="2" customWidth="1"/>
    <col min="8" max="8" width="11.6640625" style="1" customWidth="1"/>
    <col min="9" max="9" width="38.6640625" style="2" customWidth="1"/>
    <col min="10" max="10" width="34.6640625" style="2" customWidth="1"/>
    <col min="11" max="11" width="38.6640625" style="1" customWidth="1"/>
    <col min="12" max="12" width="9.109375" style="1" customWidth="1"/>
    <col min="13" max="16384" width="9.109375" style="1"/>
  </cols>
  <sheetData>
    <row r="1" spans="1:12">
      <c r="A1" s="101"/>
      <c r="B1" s="102"/>
      <c r="C1" s="101"/>
      <c r="D1" s="101"/>
      <c r="E1" s="103"/>
      <c r="F1" s="101"/>
      <c r="G1" s="103"/>
      <c r="H1" s="101"/>
      <c r="I1" s="103"/>
      <c r="J1" s="103"/>
      <c r="K1" s="101"/>
    </row>
    <row r="2" spans="1:12">
      <c r="A2" s="101"/>
      <c r="B2" s="102"/>
      <c r="C2" s="101"/>
      <c r="D2" s="101"/>
      <c r="E2" s="103"/>
      <c r="F2" s="101"/>
      <c r="G2" s="103"/>
      <c r="H2" s="101"/>
      <c r="I2" s="103"/>
      <c r="J2" s="103"/>
      <c r="K2" s="101"/>
    </row>
    <row r="3" spans="1:12">
      <c r="A3" s="101"/>
      <c r="B3" s="102"/>
      <c r="C3" s="101"/>
      <c r="D3" s="101"/>
      <c r="E3" s="103"/>
      <c r="F3" s="101"/>
      <c r="G3" s="103"/>
      <c r="H3" s="101"/>
      <c r="I3" s="103"/>
      <c r="J3" s="103"/>
      <c r="K3" s="101"/>
    </row>
    <row r="4" spans="1:12">
      <c r="A4" s="101"/>
      <c r="B4" s="102"/>
      <c r="C4" s="101"/>
      <c r="D4" s="101"/>
      <c r="E4" s="103"/>
      <c r="F4" s="101"/>
      <c r="G4" s="103"/>
      <c r="H4" s="101"/>
      <c r="I4" s="103"/>
      <c r="J4" s="103"/>
      <c r="K4" s="101"/>
    </row>
    <row r="5" spans="1:12">
      <c r="A5" s="101"/>
      <c r="B5" s="102"/>
      <c r="C5" s="101"/>
      <c r="D5" s="101"/>
      <c r="E5" s="103"/>
      <c r="F5" s="101"/>
      <c r="G5" s="103"/>
      <c r="H5" s="101"/>
      <c r="I5" s="103"/>
      <c r="J5" s="103"/>
      <c r="K5" s="101"/>
    </row>
    <row r="6" spans="1:12">
      <c r="A6" s="101"/>
      <c r="B6" s="102"/>
      <c r="C6" s="101"/>
      <c r="D6" s="101"/>
      <c r="E6" s="103"/>
      <c r="F6" s="101"/>
      <c r="G6" s="103"/>
      <c r="H6" s="101"/>
      <c r="I6" s="103"/>
      <c r="J6" s="103"/>
      <c r="K6" s="101"/>
    </row>
    <row r="7" spans="1:12" ht="32.4" customHeight="1">
      <c r="A7" s="101"/>
      <c r="B7" s="102"/>
      <c r="C7" s="101"/>
      <c r="D7" s="101"/>
      <c r="E7" s="103"/>
      <c r="F7" s="101"/>
      <c r="G7" s="103"/>
      <c r="H7" s="101"/>
      <c r="I7" s="103"/>
      <c r="J7" s="103"/>
      <c r="K7" s="101"/>
    </row>
    <row r="8" spans="1:12" ht="21.6" thickBot="1">
      <c r="A8" s="132" t="s">
        <v>29</v>
      </c>
      <c r="B8" s="132"/>
      <c r="C8" s="132"/>
      <c r="D8" s="132"/>
      <c r="E8" s="132"/>
      <c r="F8" s="132"/>
      <c r="G8" s="132"/>
      <c r="H8" s="132"/>
      <c r="I8" s="132"/>
      <c r="J8" s="132"/>
      <c r="K8" s="104" t="s">
        <v>154</v>
      </c>
    </row>
    <row r="9" spans="1:12" ht="18.600000000000001" thickBot="1">
      <c r="A9" s="133" t="s">
        <v>30</v>
      </c>
      <c r="B9" s="133"/>
      <c r="C9" s="133"/>
      <c r="D9" s="134"/>
      <c r="E9" s="134"/>
      <c r="F9" s="134"/>
      <c r="G9" s="134"/>
      <c r="H9" s="134"/>
      <c r="I9" s="134"/>
      <c r="J9" s="134"/>
      <c r="K9" s="67"/>
    </row>
    <row r="10" spans="1:12" ht="16.2" thickBot="1">
      <c r="A10" s="135" t="s">
        <v>31</v>
      </c>
      <c r="B10" s="135"/>
      <c r="C10" s="135"/>
      <c r="D10" s="68"/>
      <c r="E10" s="86"/>
      <c r="F10" s="68"/>
      <c r="G10" s="86"/>
      <c r="H10" s="68"/>
      <c r="I10" s="86"/>
      <c r="J10" s="86"/>
      <c r="K10" s="68"/>
    </row>
    <row r="11" spans="1:12" ht="16.2" thickBot="1">
      <c r="A11" s="135" t="s">
        <v>32</v>
      </c>
      <c r="B11" s="135"/>
      <c r="C11" s="135"/>
      <c r="D11" s="136"/>
      <c r="E11" s="136"/>
      <c r="F11" s="136"/>
      <c r="G11" s="136"/>
      <c r="H11" s="136"/>
      <c r="I11" s="136"/>
      <c r="J11" s="136"/>
      <c r="K11" s="69"/>
    </row>
    <row r="12" spans="1:12" ht="15" thickBot="1"/>
    <row r="13" spans="1:12" s="4" customFormat="1" ht="15.6" thickTop="1" thickBot="1">
      <c r="A13" s="146"/>
      <c r="B13" s="148" t="s">
        <v>0</v>
      </c>
      <c r="C13" s="129" t="s">
        <v>99</v>
      </c>
      <c r="D13" s="129" t="s">
        <v>1</v>
      </c>
      <c r="E13" s="131" t="s">
        <v>2</v>
      </c>
      <c r="F13" s="131"/>
      <c r="G13" s="131" t="s">
        <v>3</v>
      </c>
      <c r="H13" s="131"/>
      <c r="I13" s="129" t="s">
        <v>15</v>
      </c>
      <c r="J13" s="129" t="s">
        <v>98</v>
      </c>
      <c r="K13" s="154" t="s">
        <v>6</v>
      </c>
    </row>
    <row r="14" spans="1:12" ht="16.2" thickBot="1">
      <c r="A14" s="147"/>
      <c r="B14" s="149"/>
      <c r="C14" s="130"/>
      <c r="D14" s="130"/>
      <c r="E14" s="48" t="s">
        <v>4</v>
      </c>
      <c r="F14" s="48" t="s">
        <v>5</v>
      </c>
      <c r="G14" s="48" t="s">
        <v>4</v>
      </c>
      <c r="H14" s="48" t="s">
        <v>5</v>
      </c>
      <c r="I14" s="130"/>
      <c r="J14" s="130"/>
      <c r="K14" s="155"/>
    </row>
    <row r="15" spans="1:12" s="5" customFormat="1" ht="18.600000000000001" thickTop="1">
      <c r="A15" s="137" t="s">
        <v>74</v>
      </c>
      <c r="B15" s="49"/>
      <c r="C15" s="50"/>
      <c r="D15" s="50"/>
      <c r="E15" s="50"/>
      <c r="F15" s="50"/>
      <c r="G15" s="50"/>
      <c r="H15" s="50"/>
      <c r="I15" s="50"/>
      <c r="J15" s="50"/>
      <c r="K15" s="51"/>
    </row>
    <row r="16" spans="1:12" s="7" customFormat="1" ht="10.199999999999999" hidden="1">
      <c r="A16" s="138"/>
      <c r="B16" s="52" t="s">
        <v>7</v>
      </c>
      <c r="C16" s="53" t="s">
        <v>9</v>
      </c>
      <c r="D16" s="53" t="s">
        <v>10</v>
      </c>
      <c r="E16" s="53" t="s">
        <v>11</v>
      </c>
      <c r="F16" s="53" t="s">
        <v>12</v>
      </c>
      <c r="G16" s="53" t="s">
        <v>13</v>
      </c>
      <c r="H16" s="53" t="s">
        <v>14</v>
      </c>
      <c r="I16" s="53" t="s">
        <v>15</v>
      </c>
      <c r="J16" s="53" t="s">
        <v>96</v>
      </c>
      <c r="K16" s="54" t="s">
        <v>16</v>
      </c>
      <c r="L16" s="6"/>
    </row>
    <row r="17" spans="1:11">
      <c r="A17" s="138"/>
      <c r="B17" s="43">
        <v>1</v>
      </c>
      <c r="C17" s="79" t="s">
        <v>100</v>
      </c>
      <c r="D17" s="32">
        <v>1</v>
      </c>
      <c r="E17" s="8">
        <f>VLOOKUP($C17,'Base de Dados'!$E$1:$I$100000,5,FALSE)</f>
        <v>0.08</v>
      </c>
      <c r="F17" s="9">
        <f>Tabela3848[[#This Row],[QUANTIDADE]]*Tabela3848[[#This Row],[CONSUMO]]</f>
        <v>0.08</v>
      </c>
      <c r="G17" s="8">
        <f>VLOOKUP($C17,'Base de Dados'!$E$1:$J$100000,6,FALSE)</f>
        <v>0.09</v>
      </c>
      <c r="H17" s="9">
        <f>Tabela3848[[#This Row],[QUANTIDADE]]*Tabela3848[[#This Row],[CONSUMO2]]</f>
        <v>0.09</v>
      </c>
      <c r="I17" s="75" t="str">
        <f>VLOOKUP($C17,'Base de Dados'!$E$1:$F$100000,2,FALSE)</f>
        <v>PAINEL DE ALARME DE INCENDIO</v>
      </c>
      <c r="J17" s="75" t="s">
        <v>157</v>
      </c>
      <c r="K17" s="33"/>
    </row>
    <row r="18" spans="1:11">
      <c r="A18" s="138"/>
      <c r="B18" s="43">
        <f t="shared" ref="B18:B21" si="0">B17+1</f>
        <v>2</v>
      </c>
      <c r="C18" s="31" t="s">
        <v>101</v>
      </c>
      <c r="D18" s="32">
        <v>0</v>
      </c>
      <c r="E18" s="9">
        <f>VLOOKUP($C18,'Base de Dados'!$E$1:$I$100000,5,FALSE)</f>
        <v>4.4999999999999998E-2</v>
      </c>
      <c r="F18" s="9">
        <f>Tabela3848[[#This Row],[QUANTIDADE]]*Tabela3848[[#This Row],[CONSUMO]]</f>
        <v>0</v>
      </c>
      <c r="G18" s="9">
        <f>VLOOKUP($C18,'Base de Dados'!$E$1:$J$100000,6,FALSE)</f>
        <v>0.05</v>
      </c>
      <c r="H18" s="9">
        <f>Tabela3848[[#This Row],[QUANTIDADE]]*Tabela3848[[#This Row],[CONSUMO2]]</f>
        <v>0</v>
      </c>
      <c r="I18" s="89" t="s">
        <v>155</v>
      </c>
      <c r="J18" s="89" t="s">
        <v>156</v>
      </c>
      <c r="K18" s="33"/>
    </row>
    <row r="19" spans="1:11">
      <c r="A19" s="138"/>
      <c r="B19" s="43">
        <f t="shared" si="0"/>
        <v>3</v>
      </c>
      <c r="C19" s="31">
        <v>0</v>
      </c>
      <c r="D19" s="32">
        <v>0</v>
      </c>
      <c r="E19" s="9">
        <f>VLOOKUP($C19,'Base de Dados'!$E$1:$I$100000,5,FALSE)</f>
        <v>0</v>
      </c>
      <c r="F19" s="9">
        <f>Tabela3848[[#This Row],[QUANTIDADE]]*Tabela3848[[#This Row],[CONSUMO]]</f>
        <v>0</v>
      </c>
      <c r="G19" s="9">
        <f>VLOOKUP($C19,'Base de Dados'!$E$1:$J$100000,6,FALSE)</f>
        <v>0</v>
      </c>
      <c r="H19" s="9">
        <f>Tabela3848[[#This Row],[QUANTIDADE]]*Tabela3848[[#This Row],[CONSUMO2]]</f>
        <v>0</v>
      </c>
      <c r="I19" s="89">
        <f>VLOOKUP($C19,'Base de Dados'!$E$1:$F$100000,2,FALSE)</f>
        <v>0</v>
      </c>
      <c r="J19" s="89">
        <f>VLOOKUP($C19,'Base de Dados'!$E$1:$G$100000,3,FALSE)</f>
        <v>0</v>
      </c>
      <c r="K19" s="33"/>
    </row>
    <row r="20" spans="1:11">
      <c r="A20" s="138"/>
      <c r="B20" s="43">
        <f t="shared" si="0"/>
        <v>4</v>
      </c>
      <c r="C20" s="31">
        <v>0</v>
      </c>
      <c r="D20" s="32">
        <v>0</v>
      </c>
      <c r="E20" s="9">
        <f>VLOOKUP($C20,'Base de Dados'!$E$1:$I$100000,5,FALSE)</f>
        <v>0</v>
      </c>
      <c r="F20" s="9">
        <f>Tabela3848[[#This Row],[QUANTIDADE]]*Tabela3848[[#This Row],[CONSUMO]]</f>
        <v>0</v>
      </c>
      <c r="G20" s="9">
        <f>VLOOKUP($C20,'Base de Dados'!$E$1:$J$100000,6,FALSE)</f>
        <v>0</v>
      </c>
      <c r="H20" s="9">
        <f>Tabela3848[[#This Row],[QUANTIDADE]]*Tabela3848[[#This Row],[CONSUMO2]]</f>
        <v>0</v>
      </c>
      <c r="I20" s="89">
        <f>VLOOKUP($C20,'Base de Dados'!$E$1:$F$100000,2,FALSE)</f>
        <v>0</v>
      </c>
      <c r="J20" s="89">
        <f>VLOOKUP($C20,'Base de Dados'!$E$1:$G$100000,3,FALSE)</f>
        <v>0</v>
      </c>
      <c r="K20" s="33"/>
    </row>
    <row r="21" spans="1:11">
      <c r="A21" s="138"/>
      <c r="B21" s="43">
        <f t="shared" si="0"/>
        <v>5</v>
      </c>
      <c r="C21" s="31">
        <v>0</v>
      </c>
      <c r="D21" s="32">
        <v>0</v>
      </c>
      <c r="E21" s="9">
        <f>VLOOKUP($C21,'Base de Dados'!$E$1:$I$100000,5,FALSE)</f>
        <v>0</v>
      </c>
      <c r="F21" s="9">
        <f>Tabela3848[[#This Row],[QUANTIDADE]]*Tabela3848[[#This Row],[CONSUMO]]</f>
        <v>0</v>
      </c>
      <c r="G21" s="9">
        <f>VLOOKUP($C21,'Base de Dados'!$E$1:$J$100000,6,FALSE)</f>
        <v>0</v>
      </c>
      <c r="H21" s="9">
        <f>Tabela3848[[#This Row],[QUANTIDADE]]*Tabela3848[[#This Row],[CONSUMO2]]</f>
        <v>0</v>
      </c>
      <c r="I21" s="89">
        <f>VLOOKUP($C21,'Base de Dados'!$E$1:$F$100000,2,FALSE)</f>
        <v>0</v>
      </c>
      <c r="J21" s="89">
        <f>VLOOKUP($C21,'Base de Dados'!$E$1:$G$100000,3,FALSE)</f>
        <v>0</v>
      </c>
      <c r="K21" s="33"/>
    </row>
    <row r="22" spans="1:11" ht="15" thickBot="1">
      <c r="A22" s="139"/>
      <c r="B22" s="44">
        <f>B21+1</f>
        <v>6</v>
      </c>
      <c r="C22" s="31">
        <v>0</v>
      </c>
      <c r="D22" s="45">
        <v>0</v>
      </c>
      <c r="E22" s="46">
        <f>VLOOKUP($C22,'Base de Dados'!$E$1:$I$100000,5,FALSE)</f>
        <v>0</v>
      </c>
      <c r="F22" s="46">
        <f>Tabela3848[[#This Row],[QUANTIDADE]]*Tabela3848[[#This Row],[CONSUMO]]</f>
        <v>0</v>
      </c>
      <c r="G22" s="46">
        <f>VLOOKUP($C22,'Base de Dados'!$E$1:$J$100000,6,FALSE)</f>
        <v>0</v>
      </c>
      <c r="H22" s="46">
        <f>Tabela3848[[#This Row],[QUANTIDADE]]*Tabela3848[[#This Row],[CONSUMO2]]</f>
        <v>0</v>
      </c>
      <c r="I22" s="90">
        <f>VLOOKUP($C22,'Base de Dados'!$E$1:$F$100000,2,FALSE)</f>
        <v>0</v>
      </c>
      <c r="J22" s="90">
        <f>VLOOKUP($C22,'Base de Dados'!$E$1:$G$100000,3,FALSE)</f>
        <v>0</v>
      </c>
      <c r="K22" s="47"/>
    </row>
    <row r="23" spans="1:11" s="7" customFormat="1" ht="18.600000000000001" thickTop="1">
      <c r="A23" s="140" t="s">
        <v>75</v>
      </c>
      <c r="B23" s="49"/>
      <c r="C23" s="50"/>
      <c r="D23" s="50"/>
      <c r="E23" s="50"/>
      <c r="F23" s="50"/>
      <c r="G23" s="50"/>
      <c r="H23" s="50"/>
      <c r="I23" s="50"/>
      <c r="J23" s="50"/>
      <c r="K23" s="51"/>
    </row>
    <row r="24" spans="1:11" s="11" customFormat="1" hidden="1">
      <c r="A24" s="141"/>
      <c r="B24" s="52" t="s">
        <v>7</v>
      </c>
      <c r="C24" s="53" t="s">
        <v>9</v>
      </c>
      <c r="D24" s="53" t="s">
        <v>10</v>
      </c>
      <c r="E24" s="53" t="s">
        <v>11</v>
      </c>
      <c r="F24" s="53" t="s">
        <v>12</v>
      </c>
      <c r="G24" s="53" t="s">
        <v>13</v>
      </c>
      <c r="H24" s="53" t="s">
        <v>14</v>
      </c>
      <c r="I24" s="53" t="s">
        <v>15</v>
      </c>
      <c r="J24" s="53" t="s">
        <v>96</v>
      </c>
      <c r="K24" s="54" t="s">
        <v>16</v>
      </c>
    </row>
    <row r="25" spans="1:11">
      <c r="A25" s="141"/>
      <c r="B25" s="43">
        <v>1</v>
      </c>
      <c r="C25" s="8" t="s">
        <v>97</v>
      </c>
      <c r="D25" s="100">
        <v>5</v>
      </c>
      <c r="E25" s="8">
        <f>VLOOKUP($C25,'Base de Dados'!$E$1:$I$100000,5,FALSE)</f>
        <v>1.6999999999999999E-3</v>
      </c>
      <c r="F25" s="9">
        <f>Tabela3261151[[#This Row],[QUANTIDADE]]*Tabela3261151[[#This Row],[CONSUMO]]</f>
        <v>8.4999999999999989E-3</v>
      </c>
      <c r="G25" s="8">
        <f>VLOOKUP($C25,'Base de Dados'!$E$1:$J$100000,6,FALSE)</f>
        <v>6.4999999999999997E-3</v>
      </c>
      <c r="H25" s="9">
        <f>Tabela3261151[[#This Row],[QUANTIDADE]]*Tabela3261151[[#This Row],[CONSUMO2]]</f>
        <v>3.2500000000000001E-2</v>
      </c>
      <c r="I25" s="75" t="str">
        <f>VLOOKUP($C25,'Base de Dados'!$E$1:$F$100000,2,FALSE)</f>
        <v>ACIONADOR MANUAL ENDER. IP-20</v>
      </c>
      <c r="J25" s="75" t="str">
        <f>VLOOKUP($C25,'Base de Dados'!$E$1:$G$100000,3,FALSE)</f>
        <v>AME485T02A0-APERTE AQUI</v>
      </c>
      <c r="K25" s="33"/>
    </row>
    <row r="26" spans="1:11">
      <c r="A26" s="141"/>
      <c r="B26" s="43">
        <f t="shared" ref="B26:B29" si="1">B25+1</f>
        <v>2</v>
      </c>
      <c r="C26" s="8" t="s">
        <v>102</v>
      </c>
      <c r="D26" s="100">
        <v>0</v>
      </c>
      <c r="E26" s="8">
        <f>VLOOKUP($C26,'Base de Dados'!$E$1:$I$100000,5,FALSE)</f>
        <v>6.8999999999999999E-3</v>
      </c>
      <c r="F26" s="9">
        <f>Tabela3261151[[#This Row],[QUANTIDADE]]*Tabela3261151[[#This Row],[CONSUMO]]</f>
        <v>0</v>
      </c>
      <c r="G26" s="8">
        <f>VLOOKUP($C26,'Base de Dados'!$E$1:$J$100000,6,FALSE)</f>
        <v>1.23E-2</v>
      </c>
      <c r="H26" s="9">
        <f>Tabela3261151[[#This Row],[QUANTIDADE]]*Tabela3261151[[#This Row],[CONSUMO2]]</f>
        <v>0</v>
      </c>
      <c r="I26" s="89" t="str">
        <f>VLOOKUP($C26,'Base de Dados'!$E$1:$F$100000,2,FALSE)</f>
        <v>ACIONADOR MANUAL ENDER. IP-20</v>
      </c>
      <c r="J26" s="89" t="str">
        <f>VLOOKUP($C26,'Base de Dados'!$E$1:$G$100000,3,FALSE)</f>
        <v>AME485T03A0-LEVANTE E APERTE AQUI</v>
      </c>
      <c r="K26" s="33"/>
    </row>
    <row r="27" spans="1:11">
      <c r="A27" s="141"/>
      <c r="B27" s="43">
        <f t="shared" si="1"/>
        <v>3</v>
      </c>
      <c r="C27" s="8" t="s">
        <v>103</v>
      </c>
      <c r="D27" s="100">
        <v>0</v>
      </c>
      <c r="E27" s="8">
        <f>VLOOKUP($C27,'Base de Dados'!$E$1:$I$100000,5,FALSE)</f>
        <v>2.0999999999999999E-3</v>
      </c>
      <c r="F27" s="9">
        <f>Tabela3261151[[#This Row],[QUANTIDADE]]*Tabela3261151[[#This Row],[CONSUMO]]</f>
        <v>0</v>
      </c>
      <c r="G27" s="8">
        <f>VLOOKUP($C27,'Base de Dados'!$E$1:$J$100000,6,FALSE)</f>
        <v>7.0000000000000001E-3</v>
      </c>
      <c r="H27" s="9">
        <f>Tabela3261151[[#This Row],[QUANTIDADE]]*Tabela3261151[[#This Row],[CONSUMO2]]</f>
        <v>0</v>
      </c>
      <c r="I27" s="89" t="str">
        <f>VLOOKUP($C27,'Base de Dados'!$E$1:$F$100000,2,FALSE)</f>
        <v>ACIONADOR MANUAL ENDER. IP-55</v>
      </c>
      <c r="J27" s="89" t="str">
        <f>VLOOKUP($C27,'Base de Dados'!$E$1:$G$100000,3,FALSE)</f>
        <v>AME485T04A0-LEVANTE E APERTE AQUI</v>
      </c>
      <c r="K27" s="33"/>
    </row>
    <row r="28" spans="1:11">
      <c r="A28" s="141"/>
      <c r="B28" s="43">
        <f t="shared" si="1"/>
        <v>4</v>
      </c>
      <c r="C28" s="8" t="s">
        <v>104</v>
      </c>
      <c r="D28" s="32">
        <v>0</v>
      </c>
      <c r="E28" s="8">
        <f>VLOOKUP($C28,'Base de Dados'!$E$1:$I$100000,5,FALSE)</f>
        <v>2.2000000000000001E-3</v>
      </c>
      <c r="F28" s="9">
        <f>Tabela3261151[[#This Row],[QUANTIDADE]]*Tabela3261151[[#This Row],[CONSUMO]]</f>
        <v>0</v>
      </c>
      <c r="G28" s="8">
        <f>VLOOKUP($C28,'Base de Dados'!$E$1:$J$100000,6,FALSE)</f>
        <v>2.2200000000000001E-2</v>
      </c>
      <c r="H28" s="9">
        <f>Tabela3261151[[#This Row],[QUANTIDADE]]*Tabela3261151[[#This Row],[CONSUMO2]]</f>
        <v>0</v>
      </c>
      <c r="I28" s="89" t="str">
        <f>VLOOKUP($C28,'Base de Dados'!$E$1:$F$100000,2,FALSE)</f>
        <v>ACIONADOR MANUAL/SIRENE ENDER.</v>
      </c>
      <c r="J28" s="89" t="str">
        <f>VLOOKUP($C28,'Base de Dados'!$E$1:$G$100000,3,FALSE)</f>
        <v>AME485T06A0-IP20 QUEBRE O VIDR</v>
      </c>
      <c r="K28" s="33"/>
    </row>
    <row r="29" spans="1:11">
      <c r="A29" s="141"/>
      <c r="B29" s="43">
        <f t="shared" si="1"/>
        <v>5</v>
      </c>
      <c r="C29" s="8">
        <v>0</v>
      </c>
      <c r="D29" s="32">
        <v>0</v>
      </c>
      <c r="E29" s="8">
        <f>VLOOKUP($C29,'Base de Dados'!$E$1:$I$100000,5,FALSE)</f>
        <v>0</v>
      </c>
      <c r="F29" s="9">
        <f>Tabela3261151[[#This Row],[QUANTIDADE]]*Tabela3261151[[#This Row],[CONSUMO]]</f>
        <v>0</v>
      </c>
      <c r="G29" s="8">
        <f>VLOOKUP($C29,'Base de Dados'!$E$1:$J$100000,6,FALSE)</f>
        <v>0</v>
      </c>
      <c r="H29" s="9">
        <f>Tabela3261151[[#This Row],[QUANTIDADE]]*Tabela3261151[[#This Row],[CONSUMO2]]</f>
        <v>0</v>
      </c>
      <c r="I29" s="89">
        <f>VLOOKUP($C29,'Base de Dados'!$E$1:$F$100000,2,FALSE)</f>
        <v>0</v>
      </c>
      <c r="J29" s="89">
        <f>VLOOKUP($C29,'Base de Dados'!$E$1:$G$100000,3,FALSE)</f>
        <v>0</v>
      </c>
      <c r="K29" s="33"/>
    </row>
    <row r="30" spans="1:11">
      <c r="A30" s="141"/>
      <c r="B30" s="43">
        <f>B29+1</f>
        <v>6</v>
      </c>
      <c r="C30" s="8">
        <v>0</v>
      </c>
      <c r="D30" s="32">
        <v>0</v>
      </c>
      <c r="E30" s="8">
        <f>VLOOKUP($C30,'Base de Dados'!$E$1:$I$100000,5,FALSE)</f>
        <v>0</v>
      </c>
      <c r="F30" s="9">
        <f>Tabela3261151[[#This Row],[QUANTIDADE]]*Tabela3261151[[#This Row],[CONSUMO]]</f>
        <v>0</v>
      </c>
      <c r="G30" s="8">
        <f>VLOOKUP($C30,'Base de Dados'!$E$1:$J$100000,6,FALSE)</f>
        <v>0</v>
      </c>
      <c r="H30" s="9">
        <f>Tabela3261151[[#This Row],[QUANTIDADE]]*Tabela3261151[[#This Row],[CONSUMO2]]</f>
        <v>0</v>
      </c>
      <c r="I30" s="89">
        <f>VLOOKUP($C30,'Base de Dados'!$E$1:$F$100000,2,FALSE)</f>
        <v>0</v>
      </c>
      <c r="J30" s="89">
        <f>VLOOKUP($C30,'Base de Dados'!$E$1:$G$100000,3,FALSE)</f>
        <v>0</v>
      </c>
      <c r="K30" s="33"/>
    </row>
    <row r="31" spans="1:11">
      <c r="A31" s="141"/>
      <c r="B31" s="43">
        <f>B30+1</f>
        <v>7</v>
      </c>
      <c r="C31" s="8">
        <v>0</v>
      </c>
      <c r="D31" s="40">
        <v>0</v>
      </c>
      <c r="E31" s="8">
        <f>VLOOKUP($C31,'Base de Dados'!$E$1:$I$100000,5,FALSE)</f>
        <v>0</v>
      </c>
      <c r="F31" s="9">
        <f>Tabela3261151[[#This Row],[QUANTIDADE]]*Tabela3261151[[#This Row],[CONSUMO]]</f>
        <v>0</v>
      </c>
      <c r="G31" s="8">
        <f>VLOOKUP($C31,'Base de Dados'!$E$1:$J$100000,6,FALSE)</f>
        <v>0</v>
      </c>
      <c r="H31" s="41">
        <f>Tabela3261151[[#This Row],[QUANTIDADE]]*Tabela3261151[[#This Row],[CONSUMO2]]</f>
        <v>0</v>
      </c>
      <c r="I31" s="91">
        <f>VLOOKUP($C31,'Base de Dados'!$E$1:$F$100000,2,FALSE)</f>
        <v>0</v>
      </c>
      <c r="J31" s="89">
        <f>VLOOKUP($C31,'Base de Dados'!$E$1:$G$100000,3,FALSE)</f>
        <v>0</v>
      </c>
      <c r="K31" s="33"/>
    </row>
    <row r="32" spans="1:11" s="7" customFormat="1">
      <c r="A32" s="141"/>
      <c r="B32" s="43">
        <f>B31+1</f>
        <v>8</v>
      </c>
      <c r="C32" s="8">
        <v>0</v>
      </c>
      <c r="D32" s="40">
        <v>0</v>
      </c>
      <c r="E32" s="8">
        <f>VLOOKUP($C32,'Base de Dados'!$E$1:$I$100000,5,FALSE)</f>
        <v>0</v>
      </c>
      <c r="F32" s="9">
        <f>Tabela3261151[[#This Row],[QUANTIDADE]]*Tabela3261151[[#This Row],[CONSUMO]]</f>
        <v>0</v>
      </c>
      <c r="G32" s="8">
        <f>VLOOKUP($C32,'Base de Dados'!$E$1:$J$100000,6,FALSE)</f>
        <v>0</v>
      </c>
      <c r="H32" s="41">
        <f>Tabela3261151[[#This Row],[QUANTIDADE]]*Tabela3261151[[#This Row],[CONSUMO2]]</f>
        <v>0</v>
      </c>
      <c r="I32" s="91">
        <f>VLOOKUP($C32,'Base de Dados'!$E$1:$F$100000,2,FALSE)</f>
        <v>0</v>
      </c>
      <c r="J32" s="89">
        <f>VLOOKUP($C32,'Base de Dados'!$E$1:$G$100000,3,FALSE)</f>
        <v>0</v>
      </c>
      <c r="K32" s="33"/>
    </row>
    <row r="33" spans="1:11" s="7" customFormat="1">
      <c r="A33" s="141"/>
      <c r="B33" s="43">
        <f>B32+1</f>
        <v>9</v>
      </c>
      <c r="C33" s="8">
        <v>0</v>
      </c>
      <c r="D33" s="40">
        <v>0</v>
      </c>
      <c r="E33" s="8">
        <f>VLOOKUP($C33,'Base de Dados'!$E$1:$I$100000,5,FALSE)</f>
        <v>0</v>
      </c>
      <c r="F33" s="9">
        <f>Tabela3261151[[#This Row],[QUANTIDADE]]*Tabela3261151[[#This Row],[CONSUMO]]</f>
        <v>0</v>
      </c>
      <c r="G33" s="8">
        <f>VLOOKUP($C33,'Base de Dados'!$E$1:$J$100000,6,FALSE)</f>
        <v>0</v>
      </c>
      <c r="H33" s="41">
        <f>Tabela3261151[[#This Row],[QUANTIDADE]]*Tabela3261151[[#This Row],[CONSUMO2]]</f>
        <v>0</v>
      </c>
      <c r="I33" s="91">
        <f>VLOOKUP($C33,'Base de Dados'!$E$1:$F$100000,2,FALSE)</f>
        <v>0</v>
      </c>
      <c r="J33" s="89">
        <f>VLOOKUP($C33,'Base de Dados'!$E$1:$G$100000,3,FALSE)</f>
        <v>0</v>
      </c>
      <c r="K33" s="33"/>
    </row>
    <row r="34" spans="1:11" ht="15" thickBot="1">
      <c r="A34" s="142"/>
      <c r="B34" s="44">
        <f>B33+1</f>
        <v>10</v>
      </c>
      <c r="C34" s="8">
        <v>0</v>
      </c>
      <c r="D34" s="45">
        <v>0</v>
      </c>
      <c r="E34" s="8">
        <f>VLOOKUP($C34,'Base de Dados'!$E$1:$I$100000,5,FALSE)</f>
        <v>0</v>
      </c>
      <c r="F34" s="9">
        <f>Tabela3261151[[#This Row],[QUANTIDADE]]*Tabela3261151[[#This Row],[CONSUMO]]</f>
        <v>0</v>
      </c>
      <c r="G34" s="8">
        <f>VLOOKUP($C34,'Base de Dados'!$E$1:$J$100000,6,FALSE)</f>
        <v>0</v>
      </c>
      <c r="H34" s="56">
        <f>Tabela3261151[[#This Row],[QUANTIDADE]]*Tabela3261151[[#This Row],[CONSUMO2]]</f>
        <v>0</v>
      </c>
      <c r="I34" s="92">
        <f>VLOOKUP($C34,'Base de Dados'!$E$1:$F$100000,2,FALSE)</f>
        <v>0</v>
      </c>
      <c r="J34" s="90">
        <f>VLOOKUP($C34,'Base de Dados'!$E$1:$G$100000,3,FALSE)</f>
        <v>0</v>
      </c>
      <c r="K34" s="47"/>
    </row>
    <row r="35" spans="1:11" ht="18.600000000000001" thickTop="1">
      <c r="A35" s="143" t="s">
        <v>78</v>
      </c>
      <c r="B35" s="49"/>
      <c r="C35" s="50"/>
      <c r="D35" s="50"/>
      <c r="E35" s="50"/>
      <c r="F35" s="50"/>
      <c r="G35" s="50"/>
      <c r="H35" s="50"/>
      <c r="I35" s="50"/>
      <c r="J35" s="50"/>
      <c r="K35" s="51"/>
    </row>
    <row r="36" spans="1:11" hidden="1">
      <c r="A36" s="144"/>
      <c r="B36" s="52" t="s">
        <v>7</v>
      </c>
      <c r="C36" s="53" t="s">
        <v>9</v>
      </c>
      <c r="D36" s="53" t="s">
        <v>10</v>
      </c>
      <c r="E36" s="53" t="s">
        <v>11</v>
      </c>
      <c r="F36" s="53" t="s">
        <v>12</v>
      </c>
      <c r="G36" s="53" t="s">
        <v>13</v>
      </c>
      <c r="H36" s="53" t="s">
        <v>14</v>
      </c>
      <c r="I36" s="53" t="s">
        <v>15</v>
      </c>
      <c r="J36" s="53" t="s">
        <v>96</v>
      </c>
      <c r="K36" s="54" t="s">
        <v>16</v>
      </c>
    </row>
    <row r="37" spans="1:11">
      <c r="A37" s="144"/>
      <c r="B37" s="43">
        <v>1</v>
      </c>
      <c r="C37" s="8" t="s">
        <v>105</v>
      </c>
      <c r="D37" s="32">
        <v>62</v>
      </c>
      <c r="E37" s="8">
        <f>VLOOKUP($C37,'Base de Dados'!$E$1:$I$100000,5,FALSE)</f>
        <v>7.1999999999999998E-3</v>
      </c>
      <c r="F37" s="9">
        <f>Tabela32949[[#This Row],[QUANTIDADE]]*Tabela32949[[#This Row],[CONSUMO]]</f>
        <v>0.44639999999999996</v>
      </c>
      <c r="G37" s="8">
        <f>VLOOKUP($C37,'Base de Dados'!$E$1:$J$100000,6,FALSE)</f>
        <v>7.1999999999999998E-3</v>
      </c>
      <c r="H37" s="9">
        <f>Tabela32949[[#This Row],[QUANTIDADE]]*Tabela32949[[#This Row],[CONSUMO2]]</f>
        <v>0.44639999999999996</v>
      </c>
      <c r="I37" s="75" t="str">
        <f>VLOOKUP($C37,'Base de Dados'!$E$1:$F$100000,2,FALSE)</f>
        <v>INTERFACE END. P/ 2 ZONAS CONV</v>
      </c>
      <c r="J37" s="75" t="str">
        <f>VLOOKUP($C37,'Base de Dados'!$E$1:$G$100000,3,FALSE)</f>
        <v>MCA485T01A0-CLASSE A</v>
      </c>
      <c r="K37" s="33"/>
    </row>
    <row r="38" spans="1:11">
      <c r="A38" s="144"/>
      <c r="B38" s="43">
        <f t="shared" ref="B38:B41" si="2">B37+1</f>
        <v>2</v>
      </c>
      <c r="C38" s="31" t="s">
        <v>106</v>
      </c>
      <c r="D38" s="32">
        <v>0</v>
      </c>
      <c r="E38" s="9">
        <f>VLOOKUP($C38,'Base de Dados'!$E$1:$I$100000,5,FALSE)</f>
        <v>3.4000000000000002E-2</v>
      </c>
      <c r="F38" s="9">
        <f>Tabela32949[[#This Row],[QUANTIDADE]]*Tabela32949[[#This Row],[CONSUMO]]</f>
        <v>0</v>
      </c>
      <c r="G38" s="9">
        <f>VLOOKUP($C38,'Base de Dados'!$E$1:$J$100000,6,FALSE)</f>
        <v>3.4000000000000002E-2</v>
      </c>
      <c r="H38" s="9">
        <f>Tabela32949[[#This Row],[QUANTIDADE]]*Tabela32949[[#This Row],[CONSUMO2]]</f>
        <v>0</v>
      </c>
      <c r="I38" s="89" t="str">
        <f>VLOOKUP($C38,'Base de Dados'!$E$1:$F$100000,2,FALSE)</f>
        <v>INTERFACE END. P/ 2 ZONA CONV.</v>
      </c>
      <c r="J38" s="89" t="str">
        <f>VLOOKUP($C38,'Base de Dados'!$E$1:$G$100000,3,FALSE)</f>
        <v>MCB485T01A0-CLASSE B</v>
      </c>
      <c r="K38" s="33"/>
    </row>
    <row r="39" spans="1:11">
      <c r="A39" s="144"/>
      <c r="B39" s="43">
        <f t="shared" si="2"/>
        <v>3</v>
      </c>
      <c r="C39" s="31" t="s">
        <v>107</v>
      </c>
      <c r="D39" s="32">
        <v>0</v>
      </c>
      <c r="E39" s="9">
        <f>VLOOKUP($C39,'Base de Dados'!$E$1:$I$100000,5,FALSE)</f>
        <v>1.12E-2</v>
      </c>
      <c r="F39" s="9">
        <f>Tabela32949[[#This Row],[QUANTIDADE]]*Tabela32949[[#This Row],[CONSUMO]]</f>
        <v>0</v>
      </c>
      <c r="G39" s="9">
        <f>VLOOKUP($C39,'Base de Dados'!$E$1:$J$100000,6,FALSE)</f>
        <v>1.12E-2</v>
      </c>
      <c r="H39" s="9">
        <f>Tabela32949[[#This Row],[QUANTIDADE]]*Tabela32949[[#This Row],[CONSUMO2]]</f>
        <v>0</v>
      </c>
      <c r="I39" s="89" t="str">
        <f>VLOOKUP($C39,'Base de Dados'!$E$1:$F$100000,2,FALSE)</f>
        <v>INTERFACE END. P/ 1 ZONA CONV.</v>
      </c>
      <c r="J39" s="89" t="str">
        <f>VLOOKUP($C39,'Base de Dados'!$E$1:$G$100000,3,FALSE)</f>
        <v>MCB485T02A0-CLASSE B</v>
      </c>
      <c r="K39" s="33"/>
    </row>
    <row r="40" spans="1:11" s="7" customFormat="1">
      <c r="A40" s="144"/>
      <c r="B40" s="43">
        <f t="shared" si="2"/>
        <v>4</v>
      </c>
      <c r="C40" s="31" t="s">
        <v>108</v>
      </c>
      <c r="D40" s="100">
        <v>0</v>
      </c>
      <c r="E40" s="9">
        <f>VLOOKUP($C40,'Base de Dados'!$E$1:$I$100000,5,FALSE)</f>
        <v>1.9E-3</v>
      </c>
      <c r="F40" s="9">
        <f>Tabela32949[[#This Row],[QUANTIDADE]]*Tabela32949[[#This Row],[CONSUMO]]</f>
        <v>0</v>
      </c>
      <c r="G40" s="9">
        <f>VLOOKUP($C40,'Base de Dados'!$E$1:$J$100000,6,FALSE)</f>
        <v>1.9E-3</v>
      </c>
      <c r="H40" s="9">
        <f>Tabela32949[[#This Row],[QUANTIDADE]]*Tabela32949[[#This Row],[CONSUMO2]]</f>
        <v>0</v>
      </c>
      <c r="I40" s="89" t="str">
        <f>VLOOKUP($C40,'Base de Dados'!$E$1:$F$100000,2,FALSE)</f>
        <v>INTERFACE END. P/ 1 PONTO CONV</v>
      </c>
      <c r="J40" s="89" t="str">
        <f>VLOOKUP($C40,'Base de Dados'!$E$1:$G$100000,3,FALSE)</f>
        <v>MDC485T01A0-CLASSE B - RESIN.</v>
      </c>
      <c r="K40" s="33"/>
    </row>
    <row r="41" spans="1:11">
      <c r="A41" s="144"/>
      <c r="B41" s="43">
        <f t="shared" si="2"/>
        <v>5</v>
      </c>
      <c r="C41" s="8">
        <v>0</v>
      </c>
      <c r="D41" s="32">
        <v>0</v>
      </c>
      <c r="E41" s="9">
        <f>VLOOKUP($C41,'Base de Dados'!$E$1:$I$100000,5,FALSE)</f>
        <v>0</v>
      </c>
      <c r="F41" s="9">
        <f>Tabela32949[[#This Row],[QUANTIDADE]]*Tabela32949[[#This Row],[CONSUMO]]</f>
        <v>0</v>
      </c>
      <c r="G41" s="9">
        <f>VLOOKUP($C41,'Base de Dados'!$E$1:$J$100000,6,FALSE)</f>
        <v>0</v>
      </c>
      <c r="H41" s="9">
        <f>Tabela32949[[#This Row],[QUANTIDADE]]*Tabela32949[[#This Row],[CONSUMO2]]</f>
        <v>0</v>
      </c>
      <c r="I41" s="89">
        <f>VLOOKUP($C41,'Base de Dados'!$E$1:$F$100000,2,FALSE)</f>
        <v>0</v>
      </c>
      <c r="J41" s="89">
        <f>VLOOKUP($C41,'Base de Dados'!$E$1:$G$100000,3,FALSE)</f>
        <v>0</v>
      </c>
      <c r="K41" s="33"/>
    </row>
    <row r="42" spans="1:11" s="11" customFormat="1">
      <c r="A42" s="144"/>
      <c r="B42" s="43">
        <f>B41+1</f>
        <v>6</v>
      </c>
      <c r="C42" s="31">
        <v>0</v>
      </c>
      <c r="D42" s="32">
        <v>0</v>
      </c>
      <c r="E42" s="9">
        <f>VLOOKUP($C42,'Base de Dados'!$E$1:$I$100000,5,FALSE)</f>
        <v>0</v>
      </c>
      <c r="F42" s="9">
        <f>Tabela32949[[#This Row],[QUANTIDADE]]*Tabela32949[[#This Row],[CONSUMO]]</f>
        <v>0</v>
      </c>
      <c r="G42" s="9">
        <f>VLOOKUP($C42,'Base de Dados'!$E$1:$J$100000,6,FALSE)</f>
        <v>0</v>
      </c>
      <c r="H42" s="9">
        <f>Tabela32949[[#This Row],[QUANTIDADE]]*Tabela32949[[#This Row],[CONSUMO2]]</f>
        <v>0</v>
      </c>
      <c r="I42" s="89">
        <f>VLOOKUP($C42,'Base de Dados'!$E$1:$F$100000,2,FALSE)</f>
        <v>0</v>
      </c>
      <c r="J42" s="89">
        <f>VLOOKUP($C42,'Base de Dados'!$E$1:$G$100000,3,FALSE)</f>
        <v>0</v>
      </c>
      <c r="K42" s="33"/>
    </row>
    <row r="43" spans="1:11">
      <c r="A43" s="144"/>
      <c r="B43" s="43">
        <f>B42+1</f>
        <v>7</v>
      </c>
      <c r="C43" s="31">
        <v>0</v>
      </c>
      <c r="D43" s="40">
        <v>0</v>
      </c>
      <c r="E43" s="9">
        <f>VLOOKUP($C43,'Base de Dados'!$E$1:$I$100000,5,FALSE)</f>
        <v>0</v>
      </c>
      <c r="F43" s="9">
        <f>Tabela32949[[#This Row],[QUANTIDADE]]*Tabela32949[[#This Row],[CONSUMO]]</f>
        <v>0</v>
      </c>
      <c r="G43" s="9">
        <f>VLOOKUP($C43,'Base de Dados'!$E$1:$J$100000,6,FALSE)</f>
        <v>0</v>
      </c>
      <c r="H43" s="9">
        <f>Tabela32949[[#This Row],[QUANTIDADE]]*Tabela32949[[#This Row],[CONSUMO2]]</f>
        <v>0</v>
      </c>
      <c r="I43" s="89">
        <f>VLOOKUP($C43,'Base de Dados'!$E$1:$F$100000,2,FALSE)</f>
        <v>0</v>
      </c>
      <c r="J43" s="89">
        <f>VLOOKUP($C43,'Base de Dados'!$E$1:$G$100000,3,FALSE)</f>
        <v>0</v>
      </c>
      <c r="K43" s="33"/>
    </row>
    <row r="44" spans="1:11">
      <c r="A44" s="144"/>
      <c r="B44" s="43">
        <f>B43+1</f>
        <v>8</v>
      </c>
      <c r="C44" s="31">
        <v>0</v>
      </c>
      <c r="D44" s="40">
        <v>0</v>
      </c>
      <c r="E44" s="9">
        <f>VLOOKUP($C44,'Base de Dados'!$E$1:$I$100000,5,FALSE)</f>
        <v>0</v>
      </c>
      <c r="F44" s="9">
        <f>Tabela32949[[#This Row],[QUANTIDADE]]*Tabela32949[[#This Row],[CONSUMO]]</f>
        <v>0</v>
      </c>
      <c r="G44" s="9">
        <f>VLOOKUP($C44,'Base de Dados'!$E$1:$J$100000,6,FALSE)</f>
        <v>0</v>
      </c>
      <c r="H44" s="9">
        <f>Tabela32949[[#This Row],[QUANTIDADE]]*Tabela32949[[#This Row],[CONSUMO2]]</f>
        <v>0</v>
      </c>
      <c r="I44" s="89">
        <f>VLOOKUP($C44,'Base de Dados'!$E$1:$F$100000,2,FALSE)</f>
        <v>0</v>
      </c>
      <c r="J44" s="89">
        <f>VLOOKUP($C44,'Base de Dados'!$E$1:$G$100000,3,FALSE)</f>
        <v>0</v>
      </c>
      <c r="K44" s="33"/>
    </row>
    <row r="45" spans="1:11">
      <c r="A45" s="144"/>
      <c r="B45" s="43">
        <f>B44+1</f>
        <v>9</v>
      </c>
      <c r="C45" s="8">
        <v>0</v>
      </c>
      <c r="D45" s="40">
        <v>0</v>
      </c>
      <c r="E45" s="9">
        <f>VLOOKUP($C45,'Base de Dados'!$E$1:$I$100000,5,FALSE)</f>
        <v>0</v>
      </c>
      <c r="F45" s="9">
        <f>Tabela32949[[#This Row],[QUANTIDADE]]*Tabela32949[[#This Row],[CONSUMO]]</f>
        <v>0</v>
      </c>
      <c r="G45" s="9">
        <f>VLOOKUP($C45,'Base de Dados'!$E$1:$J$100000,6,FALSE)</f>
        <v>0</v>
      </c>
      <c r="H45" s="9">
        <f>Tabela32949[[#This Row],[QUANTIDADE]]*Tabela32949[[#This Row],[CONSUMO2]]</f>
        <v>0</v>
      </c>
      <c r="I45" s="89">
        <f>VLOOKUP($C45,'Base de Dados'!$E$1:$F$100000,2,FALSE)</f>
        <v>0</v>
      </c>
      <c r="J45" s="89">
        <f>VLOOKUP($C45,'Base de Dados'!$E$1:$G$100000,3,FALSE)</f>
        <v>0</v>
      </c>
      <c r="K45" s="33"/>
    </row>
    <row r="46" spans="1:11" ht="15" thickBot="1">
      <c r="A46" s="145"/>
      <c r="B46" s="44">
        <f>B45+1</f>
        <v>10</v>
      </c>
      <c r="C46" s="31">
        <v>0</v>
      </c>
      <c r="D46" s="45">
        <v>0</v>
      </c>
      <c r="E46" s="46">
        <f>VLOOKUP($C46,'Base de Dados'!$E$1:$I$100000,5,FALSE)</f>
        <v>0</v>
      </c>
      <c r="F46" s="46">
        <f>Tabela32949[[#This Row],[QUANTIDADE]]*Tabela32949[[#This Row],[CONSUMO]]</f>
        <v>0</v>
      </c>
      <c r="G46" s="46">
        <f>VLOOKUP($C46,'Base de Dados'!$E$1:$J$100000,6,FALSE)</f>
        <v>0</v>
      </c>
      <c r="H46" s="46">
        <f>Tabela32949[[#This Row],[QUANTIDADE]]*Tabela32949[[#This Row],[CONSUMO2]]</f>
        <v>0</v>
      </c>
      <c r="I46" s="90">
        <f>VLOOKUP($C46,'Base de Dados'!$E$1:$F$100000,2,FALSE)</f>
        <v>0</v>
      </c>
      <c r="J46" s="90">
        <f>VLOOKUP($C46,'Base de Dados'!$E$1:$G$100000,3,FALSE)</f>
        <v>0</v>
      </c>
      <c r="K46" s="47"/>
    </row>
    <row r="47" spans="1:11" ht="18.600000000000001" thickTop="1">
      <c r="A47" s="143" t="s">
        <v>76</v>
      </c>
      <c r="B47" s="49"/>
      <c r="C47" s="50"/>
      <c r="D47" s="50"/>
      <c r="E47" s="50"/>
      <c r="F47" s="50"/>
      <c r="G47" s="50"/>
      <c r="H47" s="50"/>
      <c r="I47" s="50"/>
      <c r="J47" s="50"/>
      <c r="K47" s="51"/>
    </row>
    <row r="48" spans="1:11" s="7" customFormat="1" ht="10.199999999999999" hidden="1">
      <c r="A48" s="144"/>
      <c r="B48" s="52" t="s">
        <v>7</v>
      </c>
      <c r="C48" s="53" t="s">
        <v>9</v>
      </c>
      <c r="D48" s="53" t="s">
        <v>10</v>
      </c>
      <c r="E48" s="53" t="s">
        <v>11</v>
      </c>
      <c r="F48" s="53" t="s">
        <v>12</v>
      </c>
      <c r="G48" s="53" t="s">
        <v>13</v>
      </c>
      <c r="H48" s="53" t="s">
        <v>14</v>
      </c>
      <c r="I48" s="53" t="s">
        <v>15</v>
      </c>
      <c r="J48" s="53" t="s">
        <v>96</v>
      </c>
      <c r="K48" s="54" t="s">
        <v>16</v>
      </c>
    </row>
    <row r="49" spans="1:11">
      <c r="A49" s="144"/>
      <c r="B49" s="43">
        <v>1</v>
      </c>
      <c r="C49" s="8" t="s">
        <v>109</v>
      </c>
      <c r="D49" s="32">
        <v>0</v>
      </c>
      <c r="E49" s="8">
        <f>VLOOKUP($C49,'Base de Dados'!$E$1:$I$100000,5,FALSE)</f>
        <v>2E-3</v>
      </c>
      <c r="F49" s="9">
        <f>Tabela32371252[[#This Row],[QUANTIDADE]]*Tabela32371252[[#This Row],[CONSUMO]]</f>
        <v>0</v>
      </c>
      <c r="G49" s="8">
        <f>VLOOKUP($C49,'Base de Dados'!$E$1:$J$100000,6,FALSE)</f>
        <v>6.7999999999999996E-3</v>
      </c>
      <c r="H49" s="9">
        <f>Tabela32371252[[#This Row],[QUANTIDADE]]*Tabela32371252[[#This Row],[CONSUMO2]]</f>
        <v>0</v>
      </c>
      <c r="I49" s="75" t="str">
        <f>VLOOKUP($C49,'Base de Dados'!$E$1:$F$100000,2,FALSE)</f>
        <v>SINALIZADOR SONORO ENDER.</v>
      </c>
      <c r="J49" s="75" t="str">
        <f>VLOOKUP($C49,'Base de Dados'!$E$1:$G$100000,3,FALSE)</f>
        <v>SAE485T01A0-IP-20 - 95dB</v>
      </c>
      <c r="K49" s="33"/>
    </row>
    <row r="50" spans="1:11" s="11" customFormat="1">
      <c r="A50" s="144"/>
      <c r="B50" s="43">
        <f t="shared" ref="B50:B53" si="3">B49+1</f>
        <v>2</v>
      </c>
      <c r="C50" s="8" t="s">
        <v>110</v>
      </c>
      <c r="D50" s="32">
        <v>0</v>
      </c>
      <c r="E50" s="9">
        <f>VLOOKUP($C50,'Base de Dados'!$E$1:$I$100000,5,FALSE)</f>
        <v>2E-3</v>
      </c>
      <c r="F50" s="9">
        <f>Tabela32371252[[#This Row],[QUANTIDADE]]*Tabela32371252[[#This Row],[CONSUMO]]</f>
        <v>0</v>
      </c>
      <c r="G50" s="9">
        <f>VLOOKUP($C50,'Base de Dados'!$E$1:$J$100000,6,FALSE)</f>
        <v>6.7999999999999996E-3</v>
      </c>
      <c r="H50" s="9">
        <f>Tabela32371252[[#This Row],[QUANTIDADE]]*Tabela32371252[[#This Row],[CONSUMO2]]</f>
        <v>0</v>
      </c>
      <c r="I50" s="89" t="str">
        <f>VLOOKUP($C50,'Base de Dados'!$E$1:$F$100000,2,FALSE)</f>
        <v>SINALIZADOR SONORO ENDER.</v>
      </c>
      <c r="J50" s="89" t="str">
        <f>VLOOKUP($C50,'Base de Dados'!$E$1:$G$100000,3,FALSE)</f>
        <v>SAE485T01A1-IP-55 - 95dB</v>
      </c>
      <c r="K50" s="33"/>
    </row>
    <row r="51" spans="1:11">
      <c r="A51" s="144"/>
      <c r="B51" s="43">
        <f t="shared" si="3"/>
        <v>3</v>
      </c>
      <c r="C51" s="31" t="s">
        <v>111</v>
      </c>
      <c r="D51" s="100">
        <v>10</v>
      </c>
      <c r="E51" s="9">
        <f>VLOOKUP($C51,'Base de Dados'!$E$1:$I$100000,5,FALSE)</f>
        <v>2E-3</v>
      </c>
      <c r="F51" s="9">
        <f>Tabela32371252[[#This Row],[QUANTIDADE]]*Tabela32371252[[#This Row],[CONSUMO]]</f>
        <v>0.02</v>
      </c>
      <c r="G51" s="9">
        <f>VLOOKUP($C51,'Base de Dados'!$E$1:$J$100000,6,FALSE)</f>
        <v>4.8000000000000001E-2</v>
      </c>
      <c r="H51" s="9">
        <f>Tabela32371252[[#This Row],[QUANTIDADE]]*Tabela32371252[[#This Row],[CONSUMO2]]</f>
        <v>0.48</v>
      </c>
      <c r="I51" s="89" t="str">
        <f>VLOOKUP($C51,'Base de Dados'!$E$1:$F$100000,2,FALSE)</f>
        <v>SINALIZADOR AUDIOVISUAL ENDER.</v>
      </c>
      <c r="J51" s="89" t="str">
        <f>VLOOKUP($C51,'Base de Dados'!$E$1:$G$100000,3,FALSE)</f>
        <v>SAV485T01A0-IP-20 - LED</v>
      </c>
      <c r="K51" s="33"/>
    </row>
    <row r="52" spans="1:11">
      <c r="A52" s="144"/>
      <c r="B52" s="43">
        <f t="shared" si="3"/>
        <v>4</v>
      </c>
      <c r="C52" s="31" t="s">
        <v>112</v>
      </c>
      <c r="D52" s="100">
        <v>0</v>
      </c>
      <c r="E52" s="9">
        <f>VLOOKUP($C52,'Base de Dados'!$E$1:$I$100000,5,FALSE)</f>
        <v>2E-3</v>
      </c>
      <c r="F52" s="9">
        <f>Tabela32371252[[#This Row],[QUANTIDADE]]*Tabela32371252[[#This Row],[CONSUMO]]</f>
        <v>0</v>
      </c>
      <c r="G52" s="9">
        <f>VLOOKUP($C52,'Base de Dados'!$E$1:$J$100000,6,FALSE)</f>
        <v>4.8000000000000001E-2</v>
      </c>
      <c r="H52" s="9">
        <f>Tabela32371252[[#This Row],[QUANTIDADE]]*Tabela32371252[[#This Row],[CONSUMO2]]</f>
        <v>0</v>
      </c>
      <c r="I52" s="89" t="str">
        <f>VLOOKUP($C52,'Base de Dados'!$E$1:$F$100000,2,FALSE)</f>
        <v>SINALIZADOR AUDIOVISUAL ENDER.</v>
      </c>
      <c r="J52" s="89" t="str">
        <f>VLOOKUP($C52,'Base de Dados'!$E$1:$G$100000,3,FALSE)</f>
        <v>SAV485T01A1-IP-55 - LED</v>
      </c>
      <c r="K52" s="33"/>
    </row>
    <row r="53" spans="1:11">
      <c r="A53" s="144"/>
      <c r="B53" s="43">
        <f t="shared" si="3"/>
        <v>5</v>
      </c>
      <c r="C53" s="31" t="s">
        <v>113</v>
      </c>
      <c r="D53" s="32">
        <v>0</v>
      </c>
      <c r="E53" s="9">
        <f>VLOOKUP($C53,'Base de Dados'!$E$1:$I$100000,5,FALSE)</f>
        <v>2E-3</v>
      </c>
      <c r="F53" s="9">
        <f>Tabela32371252[[#This Row],[QUANTIDADE]]*Tabela32371252[[#This Row],[CONSUMO]]</f>
        <v>0</v>
      </c>
      <c r="G53" s="9">
        <f>VLOOKUP($C53,'Base de Dados'!$E$1:$J$100000,6,FALSE)</f>
        <v>4.3799999999999999E-2</v>
      </c>
      <c r="H53" s="9">
        <f>Tabela32371252[[#This Row],[QUANTIDADE]]*Tabela32371252[[#This Row],[CONSUMO2]]</f>
        <v>0</v>
      </c>
      <c r="I53" s="89" t="str">
        <f>VLOOKUP($C53,'Base de Dados'!$E$1:$F$100000,2,FALSE)</f>
        <v>SINALIZADOR VISUAL ENDER.</v>
      </c>
      <c r="J53" s="89" t="str">
        <f>VLOOKUP($C53,'Base de Dados'!$E$1:$G$100000,3,FALSE)</f>
        <v>SVE485T01A0-IP-20 - LED</v>
      </c>
      <c r="K53" s="33"/>
    </row>
    <row r="54" spans="1:11">
      <c r="A54" s="144"/>
      <c r="B54" s="43">
        <f>B53+1</f>
        <v>6</v>
      </c>
      <c r="C54" s="31" t="s">
        <v>114</v>
      </c>
      <c r="D54" s="32">
        <v>0</v>
      </c>
      <c r="E54" s="9">
        <f>VLOOKUP($C54,'Base de Dados'!$E$1:$I$100000,5,FALSE)</f>
        <v>2E-3</v>
      </c>
      <c r="F54" s="9">
        <f>Tabela32371252[[#This Row],[QUANTIDADE]]*Tabela32371252[[#This Row],[CONSUMO]]</f>
        <v>0</v>
      </c>
      <c r="G54" s="9">
        <f>VLOOKUP($C54,'Base de Dados'!$E$1:$J$100000,6,FALSE)</f>
        <v>4.3799999999999999E-2</v>
      </c>
      <c r="H54" s="9">
        <f>Tabela32371252[[#This Row],[QUANTIDADE]]*Tabela32371252[[#This Row],[CONSUMO2]]</f>
        <v>0</v>
      </c>
      <c r="I54" s="89" t="str">
        <f>VLOOKUP($C54,'Base de Dados'!$E$1:$F$100000,2,FALSE)</f>
        <v>SINALIZADOR VISUAL ENDER.</v>
      </c>
      <c r="J54" s="89" t="str">
        <f>VLOOKUP($C54,'Base de Dados'!$E$1:$G$100000,3,FALSE)</f>
        <v>SVE485T01A1-IP-55 - LED</v>
      </c>
      <c r="K54" s="33"/>
    </row>
    <row r="55" spans="1:11">
      <c r="A55" s="144"/>
      <c r="B55" s="43">
        <f>B54+1</f>
        <v>7</v>
      </c>
      <c r="C55" s="31" t="s">
        <v>115</v>
      </c>
      <c r="D55" s="40">
        <v>0</v>
      </c>
      <c r="E55" s="9">
        <f>VLOOKUP($C55,'Base de Dados'!$E$1:$I$100000,5,FALSE)</f>
        <v>0</v>
      </c>
      <c r="F55" s="9">
        <f>Tabela32371252[[#This Row],[QUANTIDADE]]*Tabela32371252[[#This Row],[CONSUMO]]</f>
        <v>0</v>
      </c>
      <c r="G55" s="9">
        <f>VLOOKUP($C55,'Base de Dados'!$E$1:$J$100000,6,FALSE)</f>
        <v>0</v>
      </c>
      <c r="H55" s="9">
        <f>Tabela32371252[[#This Row],[QUANTIDADE]]*Tabela32371252[[#This Row],[CONSUMO2]]</f>
        <v>0</v>
      </c>
      <c r="I55" s="89" t="str">
        <f>VLOOKUP($C55,'Base de Dados'!$E$1:$F$100000,2,FALSE)</f>
        <v>SINALIZADOR VISUAL ENDER.</v>
      </c>
      <c r="J55" s="89" t="str">
        <f>VLOOKUP($C55,'Base de Dados'!$E$1:$G$100000,3,FALSE)</f>
        <v>SVE485T02A0-IP-20 - XENON</v>
      </c>
      <c r="K55" s="33"/>
    </row>
    <row r="56" spans="1:11">
      <c r="A56" s="144"/>
      <c r="B56" s="43">
        <f>B55+1</f>
        <v>8</v>
      </c>
      <c r="C56" s="31" t="s">
        <v>116</v>
      </c>
      <c r="D56" s="40">
        <v>0</v>
      </c>
      <c r="E56" s="9">
        <f>VLOOKUP($C56,'Base de Dados'!$E$1:$I$100000,5,FALSE)</f>
        <v>0</v>
      </c>
      <c r="F56" s="9">
        <f>Tabela32371252[[#This Row],[QUANTIDADE]]*Tabela32371252[[#This Row],[CONSUMO]]</f>
        <v>0</v>
      </c>
      <c r="G56" s="9">
        <f>VLOOKUP($C56,'Base de Dados'!$E$1:$J$100000,6,FALSE)</f>
        <v>0</v>
      </c>
      <c r="H56" s="9">
        <f>Tabela32371252[[#This Row],[QUANTIDADE]]*Tabela32371252[[#This Row],[CONSUMO2]]</f>
        <v>0</v>
      </c>
      <c r="I56" s="89" t="str">
        <f>VLOOKUP($C56,'Base de Dados'!$E$1:$F$100000,2,FALSE)</f>
        <v>SINALIZADOR VISUAL ENDER.</v>
      </c>
      <c r="J56" s="89" t="str">
        <f>VLOOKUP($C56,'Base de Dados'!$E$1:$G$100000,3,FALSE)</f>
        <v>SVE485T02A1-IP-55 - XENON</v>
      </c>
      <c r="K56" s="33"/>
    </row>
    <row r="57" spans="1:11">
      <c r="A57" s="144"/>
      <c r="B57" s="43">
        <f>B56+1</f>
        <v>9</v>
      </c>
      <c r="C57" s="31" t="s">
        <v>117</v>
      </c>
      <c r="D57" s="40">
        <v>0</v>
      </c>
      <c r="E57" s="9">
        <f>VLOOKUP($C57,'Base de Dados'!$E$1:$I$100000,5,FALSE)</f>
        <v>7.4000000000000003E-3</v>
      </c>
      <c r="F57" s="9">
        <f>Tabela32371252[[#This Row],[QUANTIDADE]]*Tabela32371252[[#This Row],[CONSUMO]]</f>
        <v>0</v>
      </c>
      <c r="G57" s="9">
        <f>VLOOKUP($C57,'Base de Dados'!$E$1:$J$100000,6,FALSE)</f>
        <v>2.9499999999999998E-2</v>
      </c>
      <c r="H57" s="9">
        <f>Tabela32371252[[#This Row],[QUANTIDADE]]*Tabela32371252[[#This Row],[CONSUMO2]]</f>
        <v>0</v>
      </c>
      <c r="I57" s="89" t="str">
        <f>VLOOKUP($C57,'Base de Dados'!$E$1:$F$100000,2,FALSE)</f>
        <v>INTERFACE END. P/ SINALIZ/COM.</v>
      </c>
      <c r="J57" s="89" t="str">
        <f>VLOOKUP($C57,'Base de Dados'!$E$1:$G$100000,3,FALSE)</f>
        <v>MRE485T01A0-IP-20</v>
      </c>
      <c r="K57" s="33"/>
    </row>
    <row r="58" spans="1:11" ht="15" thickBot="1">
      <c r="A58" s="145"/>
      <c r="B58" s="44">
        <f>B57+1</f>
        <v>10</v>
      </c>
      <c r="C58" s="55" t="s">
        <v>118</v>
      </c>
      <c r="D58" s="45">
        <v>0</v>
      </c>
      <c r="E58" s="46">
        <f>VLOOKUP($C58,'Base de Dados'!$E$1:$I$100000,5,FALSE)</f>
        <v>7.4000000000000003E-3</v>
      </c>
      <c r="F58" s="46">
        <f>Tabela32371252[[#This Row],[QUANTIDADE]]*Tabela32371252[[#This Row],[CONSUMO]]</f>
        <v>0</v>
      </c>
      <c r="G58" s="46">
        <f>VLOOKUP($C58,'Base de Dados'!$E$1:$J$100000,6,FALSE)</f>
        <v>2.9499999999999998E-2</v>
      </c>
      <c r="H58" s="46">
        <f>Tabela32371252[[#This Row],[QUANTIDADE]]*Tabela32371252[[#This Row],[CONSUMO2]]</f>
        <v>0</v>
      </c>
      <c r="I58" s="90" t="str">
        <f>VLOOKUP($C58,'Base de Dados'!$E$1:$F$100000,2,FALSE)</f>
        <v>INTERFACE END. P/ SINALIZ/COM.</v>
      </c>
      <c r="J58" s="90" t="str">
        <f>VLOOKUP($C58,'Base de Dados'!$E$1:$G$100000,3,FALSE)</f>
        <v>MRE485T01A1-IP-55</v>
      </c>
      <c r="K58" s="47"/>
    </row>
    <row r="59" spans="1:11" ht="18.600000000000001" thickTop="1">
      <c r="A59" s="159" t="s">
        <v>77</v>
      </c>
      <c r="B59" s="49"/>
      <c r="C59" s="50"/>
      <c r="D59" s="50"/>
      <c r="E59" s="50"/>
      <c r="F59" s="50"/>
      <c r="G59" s="50"/>
      <c r="H59" s="50"/>
      <c r="I59" s="50"/>
      <c r="J59" s="50"/>
      <c r="K59" s="51"/>
    </row>
    <row r="60" spans="1:11" hidden="1">
      <c r="A60" s="160"/>
      <c r="B60" s="52" t="s">
        <v>7</v>
      </c>
      <c r="C60" s="53" t="s">
        <v>9</v>
      </c>
      <c r="D60" s="53" t="s">
        <v>10</v>
      </c>
      <c r="E60" s="53" t="s">
        <v>11</v>
      </c>
      <c r="F60" s="53" t="s">
        <v>12</v>
      </c>
      <c r="G60" s="53" t="s">
        <v>13</v>
      </c>
      <c r="H60" s="53" t="s">
        <v>14</v>
      </c>
      <c r="I60" s="53" t="s">
        <v>15</v>
      </c>
      <c r="J60" s="53" t="s">
        <v>96</v>
      </c>
      <c r="K60" s="54" t="s">
        <v>16</v>
      </c>
    </row>
    <row r="61" spans="1:11">
      <c r="A61" s="160"/>
      <c r="B61" s="43">
        <v>1</v>
      </c>
      <c r="C61" s="8">
        <v>0</v>
      </c>
      <c r="D61" s="32">
        <v>0</v>
      </c>
      <c r="E61" s="8">
        <f>VLOOKUP($C61,'Base de Dados'!$E$1:$I$100000,5,FALSE)</f>
        <v>0</v>
      </c>
      <c r="F61" s="9">
        <f>Tabela3231050[[#This Row],[QUANTIDADE]]*Tabela3231050[[#This Row],[CONSUMO]]</f>
        <v>0</v>
      </c>
      <c r="G61" s="8">
        <f>VLOOKUP($C61,'Base de Dados'!$E$1:$J$100000,6,FALSE)</f>
        <v>0</v>
      </c>
      <c r="H61" s="9">
        <f>Tabela3231050[[#This Row],[QUANTIDADE]]*Tabela3231050[[#This Row],[CONSUMO2]]</f>
        <v>0</v>
      </c>
      <c r="I61" s="75">
        <f>VLOOKUP($C61,'Base de Dados'!$E$1:$F$100000,2,FALSE)</f>
        <v>0</v>
      </c>
      <c r="J61" s="75">
        <f>VLOOKUP($C61,'Base de Dados'!$E$1:$G$100000,3,FALSE)</f>
        <v>0</v>
      </c>
      <c r="K61" s="33"/>
    </row>
    <row r="62" spans="1:11">
      <c r="A62" s="160"/>
      <c r="B62" s="43">
        <f t="shared" ref="B62:B71" si="4">B61+1</f>
        <v>2</v>
      </c>
      <c r="C62" s="8">
        <v>0</v>
      </c>
      <c r="D62" s="32">
        <v>0</v>
      </c>
      <c r="E62" s="9">
        <f>VLOOKUP($C62,'Base de Dados'!$E$1:$I$100000,5,FALSE)</f>
        <v>0</v>
      </c>
      <c r="F62" s="9">
        <f>Tabela3231050[[#This Row],[QUANTIDADE]]*Tabela3231050[[#This Row],[CONSUMO]]</f>
        <v>0</v>
      </c>
      <c r="G62" s="9">
        <f>VLOOKUP($C62,'Base de Dados'!$E$1:$J$100000,6,FALSE)</f>
        <v>0</v>
      </c>
      <c r="H62" s="9">
        <f>Tabela3231050[[#This Row],[QUANTIDADE]]*Tabela3231050[[#This Row],[CONSUMO2]]</f>
        <v>0</v>
      </c>
      <c r="I62" s="89">
        <f>VLOOKUP($C62,'Base de Dados'!$E$1:$F$100000,2,FALSE)</f>
        <v>0</v>
      </c>
      <c r="J62" s="89">
        <f>VLOOKUP($C62,'Base de Dados'!$E$1:$G$100000,3,FALSE)</f>
        <v>0</v>
      </c>
      <c r="K62" s="33"/>
    </row>
    <row r="63" spans="1:11">
      <c r="A63" s="160"/>
      <c r="B63" s="43">
        <f t="shared" si="4"/>
        <v>3</v>
      </c>
      <c r="C63" s="31">
        <v>0</v>
      </c>
      <c r="D63" s="32">
        <v>0</v>
      </c>
      <c r="E63" s="9">
        <f>VLOOKUP($C63,'Base de Dados'!$E$1:$I$100000,5,FALSE)</f>
        <v>0</v>
      </c>
      <c r="F63" s="9">
        <f>Tabela3231050[[#This Row],[QUANTIDADE]]*Tabela3231050[[#This Row],[CONSUMO]]</f>
        <v>0</v>
      </c>
      <c r="G63" s="9">
        <f>VLOOKUP($C63,'Base de Dados'!$E$1:$J$100000,6,FALSE)</f>
        <v>0</v>
      </c>
      <c r="H63" s="9">
        <f>Tabela3231050[[#This Row],[QUANTIDADE]]*Tabela3231050[[#This Row],[CONSUMO2]]</f>
        <v>0</v>
      </c>
      <c r="I63" s="89">
        <f>VLOOKUP($C63,'Base de Dados'!$E$1:$F$100000,2,FALSE)</f>
        <v>0</v>
      </c>
      <c r="J63" s="89">
        <f>VLOOKUP($C63,'Base de Dados'!$E$1:$G$100000,3,FALSE)</f>
        <v>0</v>
      </c>
      <c r="K63" s="33"/>
    </row>
    <row r="64" spans="1:11">
      <c r="A64" s="160"/>
      <c r="B64" s="43">
        <f t="shared" si="4"/>
        <v>4</v>
      </c>
      <c r="C64" s="31">
        <v>0</v>
      </c>
      <c r="D64" s="32">
        <v>0</v>
      </c>
      <c r="E64" s="9">
        <f>VLOOKUP($C64,'Base de Dados'!$E$1:$I$100000,5,FALSE)</f>
        <v>0</v>
      </c>
      <c r="F64" s="9">
        <f>Tabela3231050[[#This Row],[QUANTIDADE]]*Tabela3231050[[#This Row],[CONSUMO]]</f>
        <v>0</v>
      </c>
      <c r="G64" s="9">
        <f>VLOOKUP($C64,'Base de Dados'!$E$1:$J$100000,6,FALSE)</f>
        <v>0</v>
      </c>
      <c r="H64" s="9">
        <f>Tabela3231050[[#This Row],[QUANTIDADE]]*Tabela3231050[[#This Row],[CONSUMO2]]</f>
        <v>0</v>
      </c>
      <c r="I64" s="89">
        <f>VLOOKUP($C64,'Base de Dados'!$E$1:$F$100000,2,FALSE)</f>
        <v>0</v>
      </c>
      <c r="J64" s="89">
        <f>VLOOKUP($C64,'Base de Dados'!$E$1:$G$100000,3,FALSE)</f>
        <v>0</v>
      </c>
      <c r="K64" s="33"/>
    </row>
    <row r="65" spans="1:11">
      <c r="A65" s="160"/>
      <c r="B65" s="43">
        <f t="shared" si="4"/>
        <v>5</v>
      </c>
      <c r="C65" s="31">
        <v>0</v>
      </c>
      <c r="D65" s="32">
        <v>0</v>
      </c>
      <c r="E65" s="9">
        <f>VLOOKUP($C65,'Base de Dados'!$E$1:$I$100000,5,FALSE)</f>
        <v>0</v>
      </c>
      <c r="F65" s="9">
        <f>Tabela3231050[[#This Row],[QUANTIDADE]]*Tabela3231050[[#This Row],[CONSUMO]]</f>
        <v>0</v>
      </c>
      <c r="G65" s="9">
        <f>VLOOKUP($C65,'Base de Dados'!$E$1:$J$100000,6,FALSE)</f>
        <v>0</v>
      </c>
      <c r="H65" s="9">
        <f>Tabela3231050[[#This Row],[QUANTIDADE]]*Tabela3231050[[#This Row],[CONSUMO2]]</f>
        <v>0</v>
      </c>
      <c r="I65" s="89">
        <f>VLOOKUP($C65,'Base de Dados'!$E$1:$F$100000,2,FALSE)</f>
        <v>0</v>
      </c>
      <c r="J65" s="89">
        <f>VLOOKUP($C65,'Base de Dados'!$E$1:$G$100000,3,FALSE)</f>
        <v>0</v>
      </c>
      <c r="K65" s="33"/>
    </row>
    <row r="66" spans="1:11">
      <c r="A66" s="160"/>
      <c r="B66" s="43">
        <f t="shared" si="4"/>
        <v>6</v>
      </c>
      <c r="C66" s="31">
        <v>0</v>
      </c>
      <c r="D66" s="32">
        <v>0</v>
      </c>
      <c r="E66" s="98">
        <f>VLOOKUP($C66,'Base de Dados'!$E$1:$I$100000,5,FALSE)</f>
        <v>0</v>
      </c>
      <c r="F66" s="9">
        <f>Tabela3231050[[#This Row],[QUANTIDADE]]*Tabela3231050[[#This Row],[CONSUMO]]</f>
        <v>0</v>
      </c>
      <c r="G66" s="98">
        <f>VLOOKUP($C66,'Base de Dados'!$E$1:$J$100000,6,FALSE)</f>
        <v>0</v>
      </c>
      <c r="H66" s="9">
        <f>Tabela3231050[[#This Row],[QUANTIDADE]]*Tabela3231050[[#This Row],[CONSUMO2]]</f>
        <v>0</v>
      </c>
      <c r="I66" s="89">
        <f>VLOOKUP($C66,'Base de Dados'!$E$1:$F$100000,2,FALSE)</f>
        <v>0</v>
      </c>
      <c r="J66" s="89">
        <f>VLOOKUP($C66,'Base de Dados'!$E$1:$G$100000,3,FALSE)</f>
        <v>0</v>
      </c>
      <c r="K66" s="33"/>
    </row>
    <row r="67" spans="1:11">
      <c r="A67" s="160"/>
      <c r="B67" s="43">
        <f t="shared" si="4"/>
        <v>7</v>
      </c>
      <c r="C67" s="31">
        <v>0</v>
      </c>
      <c r="D67" s="32">
        <v>0</v>
      </c>
      <c r="E67" s="98">
        <f>VLOOKUP($C67,'Base de Dados'!$E$1:$I$100000,5,FALSE)</f>
        <v>0</v>
      </c>
      <c r="F67" s="9">
        <f>Tabela3231050[[#This Row],[QUANTIDADE]]*Tabela3231050[[#This Row],[CONSUMO]]</f>
        <v>0</v>
      </c>
      <c r="G67" s="98">
        <f>VLOOKUP($C67,'Base de Dados'!$E$1:$J$100000,6,FALSE)</f>
        <v>0</v>
      </c>
      <c r="H67" s="9">
        <f>Tabela3231050[[#This Row],[QUANTIDADE]]*Tabela3231050[[#This Row],[CONSUMO2]]</f>
        <v>0</v>
      </c>
      <c r="I67" s="89">
        <f>VLOOKUP($C67,'Base de Dados'!$E$1:$F$100000,2,FALSE)</f>
        <v>0</v>
      </c>
      <c r="J67" s="89">
        <f>VLOOKUP($C67,'Base de Dados'!$E$1:$G$100000,3,FALSE)</f>
        <v>0</v>
      </c>
      <c r="K67" s="33"/>
    </row>
    <row r="68" spans="1:11">
      <c r="A68" s="160"/>
      <c r="B68" s="43">
        <f t="shared" si="4"/>
        <v>8</v>
      </c>
      <c r="C68" s="31">
        <v>0</v>
      </c>
      <c r="D68" s="32">
        <v>0</v>
      </c>
      <c r="E68" s="98">
        <f>VLOOKUP($C68,'Base de Dados'!$E$1:$I$100000,5,FALSE)</f>
        <v>0</v>
      </c>
      <c r="F68" s="9">
        <f>Tabela3231050[[#This Row],[QUANTIDADE]]*Tabela3231050[[#This Row],[CONSUMO]]</f>
        <v>0</v>
      </c>
      <c r="G68" s="98">
        <f>VLOOKUP($C68,'Base de Dados'!$E$1:$J$100000,6,FALSE)</f>
        <v>0</v>
      </c>
      <c r="H68" s="9">
        <f>Tabela3231050[[#This Row],[QUANTIDADE]]*Tabela3231050[[#This Row],[CONSUMO2]]</f>
        <v>0</v>
      </c>
      <c r="I68" s="89">
        <f>VLOOKUP($C68,'Base de Dados'!$E$1:$F$100000,2,FALSE)</f>
        <v>0</v>
      </c>
      <c r="J68" s="89">
        <f>VLOOKUP($C68,'Base de Dados'!$E$1:$G$100000,3,FALSE)</f>
        <v>0</v>
      </c>
      <c r="K68" s="33"/>
    </row>
    <row r="69" spans="1:11">
      <c r="A69" s="160"/>
      <c r="B69" s="43">
        <f t="shared" si="4"/>
        <v>9</v>
      </c>
      <c r="C69" s="31">
        <v>0</v>
      </c>
      <c r="D69" s="32">
        <v>0</v>
      </c>
      <c r="E69" s="98">
        <f>VLOOKUP($C69,'Base de Dados'!$E$1:$I$100000,5,FALSE)</f>
        <v>0</v>
      </c>
      <c r="F69" s="9">
        <f>Tabela3231050[[#This Row],[QUANTIDADE]]*Tabela3231050[[#This Row],[CONSUMO]]</f>
        <v>0</v>
      </c>
      <c r="G69" s="98">
        <f>VLOOKUP($C69,'Base de Dados'!$E$1:$J$100000,6,FALSE)</f>
        <v>0</v>
      </c>
      <c r="H69" s="9">
        <f>Tabela3231050[[#This Row],[QUANTIDADE]]*Tabela3231050[[#This Row],[CONSUMO2]]</f>
        <v>0</v>
      </c>
      <c r="I69" s="89">
        <f>VLOOKUP($C69,'Base de Dados'!$E$1:$F$100000,2,FALSE)</f>
        <v>0</v>
      </c>
      <c r="J69" s="89">
        <f>VLOOKUP($C69,'Base de Dados'!$E$1:$G$100000,3,FALSE)</f>
        <v>0</v>
      </c>
      <c r="K69" s="33"/>
    </row>
    <row r="70" spans="1:11" ht="15" thickBot="1">
      <c r="A70" s="161"/>
      <c r="B70" s="44">
        <f t="shared" si="4"/>
        <v>10</v>
      </c>
      <c r="C70" s="55">
        <v>0</v>
      </c>
      <c r="D70" s="61">
        <v>0</v>
      </c>
      <c r="E70" s="99">
        <f>VLOOKUP($C70,'Base de Dados'!$E$1:$I$100000,5,FALSE)</f>
        <v>0</v>
      </c>
      <c r="F70" s="46">
        <f>Tabela3231050[[#This Row],[QUANTIDADE]]*Tabela3231050[[#This Row],[CONSUMO]]</f>
        <v>0</v>
      </c>
      <c r="G70" s="99">
        <f>VLOOKUP($C70,'Base de Dados'!$E$1:$J$100000,6,FALSE)</f>
        <v>0</v>
      </c>
      <c r="H70" s="46">
        <f>Tabela3231050[[#This Row],[QUANTIDADE]]*Tabela3231050[[#This Row],[CONSUMO2]]</f>
        <v>0</v>
      </c>
      <c r="I70" s="90">
        <f>VLOOKUP($C70,'Base de Dados'!$E$1:$F$100000,2,FALSE)</f>
        <v>0</v>
      </c>
      <c r="J70" s="90">
        <f>VLOOKUP($C70,'Base de Dados'!$E$1:$G$100000,3,FALSE)</f>
        <v>0</v>
      </c>
      <c r="K70" s="47"/>
    </row>
    <row r="71" spans="1:11" ht="15.6" thickTop="1" thickBot="1">
      <c r="A71" s="64"/>
      <c r="B71" s="57">
        <f t="shared" si="4"/>
        <v>11</v>
      </c>
      <c r="C71" s="58"/>
      <c r="D71" s="65"/>
      <c r="E71" s="59">
        <f>VLOOKUP($C71,'Base de Dados'!$E$1:$I$100000,5,FALSE)</f>
        <v>0</v>
      </c>
      <c r="F71" s="59">
        <f>Tabela3231050[[#This Row],[QUANTIDADE]]*Tabela3231050[[#This Row],[CONSUMO]]</f>
        <v>0</v>
      </c>
      <c r="G71" s="59">
        <f>VLOOKUP($C71,'Base de Dados'!$E$1:$J$100000,6,FALSE)</f>
        <v>0</v>
      </c>
      <c r="H71" s="59">
        <f>Tabela3231050[[#This Row],[QUANTIDADE]]*Tabela3231050[[#This Row],[CONSUMO2]]</f>
        <v>0</v>
      </c>
      <c r="I71" s="60">
        <f>VLOOKUP($C71,'Base de Dados'!$E$1:$F$100000,2,FALSE)</f>
        <v>0</v>
      </c>
      <c r="J71" s="60">
        <f>VLOOKUP($C71,'Base de Dados'!$E$1:$G$100000,3,FALSE)</f>
        <v>0</v>
      </c>
      <c r="K71" s="66"/>
    </row>
    <row r="72" spans="1:11" ht="18.600000000000001" thickBot="1">
      <c r="A72" s="42"/>
      <c r="B72" s="14"/>
      <c r="C72" s="87" t="s">
        <v>18</v>
      </c>
      <c r="D72" s="15" t="s">
        <v>19</v>
      </c>
      <c r="E72" s="16"/>
      <c r="F72" s="17"/>
      <c r="G72" s="16"/>
      <c r="H72" s="17"/>
      <c r="I72" s="18"/>
      <c r="J72" s="93"/>
      <c r="K72" s="19"/>
    </row>
    <row r="73" spans="1:11" ht="19.2" thickTop="1" thickBot="1">
      <c r="A73" s="42"/>
      <c r="B73" s="14"/>
      <c r="C73" s="88"/>
      <c r="D73" s="94">
        <f>SUM(D17:D22,D25:D34,D37:D46,D49:D58,D61:D71)</f>
        <v>78</v>
      </c>
      <c r="E73" s="95" t="s">
        <v>20</v>
      </c>
      <c r="F73" s="96">
        <f>SUM(F17:F22,F49:F54)+SUM(F25:F30)+SUM(F37:F42)+SUM(F61:F66)</f>
        <v>0.55489999999999995</v>
      </c>
      <c r="G73" s="97" t="s">
        <v>20</v>
      </c>
      <c r="H73" s="96">
        <f>SUM(H17:H22,H49:H58)+SUM(H25:H34)*0.1+SUM(H37:H46)+SUM(H61:H71)*0.1</f>
        <v>1.0196499999999999</v>
      </c>
      <c r="I73" s="18"/>
      <c r="J73" s="18"/>
      <c r="K73" s="19"/>
    </row>
    <row r="74" spans="1:11" ht="15.6" thickTop="1" thickBot="1">
      <c r="A74" s="42"/>
      <c r="B74" s="14"/>
      <c r="C74" s="21"/>
      <c r="D74" s="21"/>
      <c r="E74" s="18"/>
      <c r="F74" s="21"/>
      <c r="G74" s="18"/>
      <c r="H74" s="21"/>
      <c r="I74" s="18"/>
      <c r="J74" s="18"/>
      <c r="K74" s="19"/>
    </row>
    <row r="75" spans="1:11" ht="15.6" thickTop="1" thickBot="1">
      <c r="A75" s="42"/>
      <c r="B75" s="14"/>
      <c r="C75" s="21"/>
      <c r="D75" s="22" t="s">
        <v>17</v>
      </c>
      <c r="E75" s="20">
        <v>23.75</v>
      </c>
      <c r="F75" s="21"/>
      <c r="G75" s="23">
        <f>E75*F73</f>
        <v>13.178874999999998</v>
      </c>
      <c r="H75" s="21" t="s">
        <v>21</v>
      </c>
      <c r="I75" s="18"/>
      <c r="J75" s="18"/>
      <c r="K75" s="19"/>
    </row>
    <row r="76" spans="1:11" ht="15.6" thickTop="1" thickBot="1">
      <c r="A76" s="42"/>
      <c r="B76" s="14"/>
      <c r="C76" s="21"/>
      <c r="D76" s="21"/>
      <c r="E76" s="18"/>
      <c r="F76" s="21"/>
      <c r="G76" s="18"/>
      <c r="H76" s="21"/>
      <c r="I76" s="18"/>
      <c r="J76" s="18"/>
      <c r="K76" s="19"/>
    </row>
    <row r="77" spans="1:11" ht="15.6" thickTop="1" thickBot="1">
      <c r="A77" s="42"/>
      <c r="B77" s="14"/>
      <c r="C77" s="21"/>
      <c r="D77" s="22" t="s">
        <v>24</v>
      </c>
      <c r="E77" s="20">
        <v>0.25</v>
      </c>
      <c r="F77" s="21"/>
      <c r="G77" s="18"/>
      <c r="H77" s="38">
        <f>E77*H73</f>
        <v>0.25491249999999999</v>
      </c>
      <c r="I77" s="21" t="s">
        <v>21</v>
      </c>
      <c r="J77" s="21"/>
      <c r="K77" s="19"/>
    </row>
    <row r="78" spans="1:11" ht="15.6" thickTop="1" thickBot="1">
      <c r="A78" s="42"/>
      <c r="B78" s="14"/>
      <c r="C78" s="21"/>
      <c r="D78" s="21"/>
      <c r="E78" s="18"/>
      <c r="F78" s="21"/>
      <c r="G78" s="18"/>
      <c r="H78" s="21"/>
      <c r="I78" s="18"/>
      <c r="J78" s="18"/>
      <c r="K78" s="19"/>
    </row>
    <row r="79" spans="1:11" ht="15.6" thickTop="1" thickBot="1">
      <c r="A79" s="42"/>
      <c r="B79" s="14"/>
      <c r="C79" s="21"/>
      <c r="D79" s="24" t="s">
        <v>73</v>
      </c>
      <c r="E79" s="35">
        <f>F92</f>
        <v>16</v>
      </c>
      <c r="F79" s="21" t="s">
        <v>21</v>
      </c>
      <c r="G79" s="18"/>
      <c r="H79" s="21"/>
      <c r="I79" s="18"/>
      <c r="J79" s="25"/>
      <c r="K79" s="19"/>
    </row>
    <row r="80" spans="1:11" ht="15.6" thickTop="1" thickBot="1">
      <c r="A80" s="42"/>
      <c r="B80" s="14"/>
      <c r="C80" s="21"/>
      <c r="D80" s="24" t="s">
        <v>22</v>
      </c>
      <c r="E80" s="35">
        <f>E79/24*0.8</f>
        <v>0.53333333333333333</v>
      </c>
      <c r="F80" s="21" t="s">
        <v>23</v>
      </c>
      <c r="G80" s="18"/>
      <c r="H80" s="39">
        <f>G75+H77</f>
        <v>13.433787499999998</v>
      </c>
      <c r="I80" s="23" t="s">
        <v>26</v>
      </c>
      <c r="J80" s="25"/>
      <c r="K80" s="19"/>
    </row>
    <row r="81" spans="1:11" ht="15.6" thickTop="1" thickBot="1">
      <c r="A81" s="42"/>
      <c r="B81" s="14"/>
      <c r="C81" s="21"/>
      <c r="D81" s="21"/>
      <c r="E81" s="18"/>
      <c r="F81" s="21"/>
      <c r="G81" s="18"/>
      <c r="H81" s="21"/>
      <c r="I81" s="21"/>
      <c r="J81" s="25"/>
      <c r="K81" s="19"/>
    </row>
    <row r="82" spans="1:11" ht="15.6" thickTop="1" thickBot="1">
      <c r="A82" s="42"/>
      <c r="B82" s="14"/>
      <c r="C82" s="21"/>
      <c r="D82" s="21"/>
      <c r="E82" s="18"/>
      <c r="F82" s="21"/>
      <c r="G82" s="18"/>
      <c r="H82" s="39">
        <f>F73</f>
        <v>0.55489999999999995</v>
      </c>
      <c r="I82" s="26" t="s">
        <v>28</v>
      </c>
      <c r="J82" s="18"/>
      <c r="K82" s="19"/>
    </row>
    <row r="83" spans="1:11" ht="15.6" thickTop="1" thickBot="1">
      <c r="A83" s="42"/>
      <c r="B83" s="14"/>
      <c r="C83" s="21"/>
      <c r="D83" s="21"/>
      <c r="E83" s="18"/>
      <c r="F83" s="21"/>
      <c r="G83" s="18"/>
      <c r="H83" s="21"/>
      <c r="I83" s="18"/>
      <c r="J83" s="18"/>
      <c r="K83" s="19"/>
    </row>
    <row r="84" spans="1:11" ht="15.6" thickTop="1" thickBot="1">
      <c r="A84" s="42"/>
      <c r="B84" s="14"/>
      <c r="C84" s="21"/>
      <c r="D84" s="21"/>
      <c r="E84" s="18"/>
      <c r="F84" s="21"/>
      <c r="G84" s="18"/>
      <c r="H84" s="38">
        <f>H73</f>
        <v>1.0196499999999999</v>
      </c>
      <c r="I84" s="23" t="s">
        <v>25</v>
      </c>
      <c r="J84" s="18"/>
      <c r="K84" s="19"/>
    </row>
    <row r="85" spans="1:11" ht="15" thickTop="1">
      <c r="A85" s="42"/>
      <c r="B85" s="14"/>
      <c r="C85" s="21"/>
      <c r="D85" s="21"/>
      <c r="E85" s="18"/>
      <c r="F85" s="21"/>
      <c r="G85" s="18"/>
      <c r="H85" s="21"/>
      <c r="I85" s="18"/>
      <c r="J85" s="18"/>
      <c r="K85" s="19"/>
    </row>
    <row r="86" spans="1:11" ht="15" thickBot="1">
      <c r="A86" s="42"/>
      <c r="B86" s="14"/>
      <c r="C86" s="21"/>
      <c r="D86" s="21"/>
      <c r="E86" s="18"/>
      <c r="F86" s="21"/>
      <c r="G86" s="18"/>
      <c r="H86" s="21"/>
      <c r="I86" s="18"/>
      <c r="J86" s="18"/>
      <c r="K86" s="19"/>
    </row>
    <row r="87" spans="1:11" ht="15.6" thickTop="1" thickBot="1">
      <c r="A87" s="42"/>
      <c r="B87" s="14"/>
      <c r="C87" s="162" t="s">
        <v>35</v>
      </c>
      <c r="D87" s="152" t="s">
        <v>33</v>
      </c>
      <c r="E87" s="153"/>
      <c r="F87" s="34">
        <v>0.05</v>
      </c>
      <c r="G87" s="18"/>
      <c r="H87" s="38">
        <f>E80+H84</f>
        <v>1.5529833333333332</v>
      </c>
      <c r="I87" s="150" t="s">
        <v>27</v>
      </c>
      <c r="J87" s="151"/>
      <c r="K87" s="19"/>
    </row>
    <row r="88" spans="1:11" ht="15.6" thickTop="1" thickBot="1">
      <c r="A88" s="42"/>
      <c r="B88" s="14"/>
      <c r="C88" s="163"/>
      <c r="D88" s="152" t="s">
        <v>34</v>
      </c>
      <c r="E88" s="153"/>
      <c r="F88" s="34">
        <v>0.05</v>
      </c>
      <c r="G88" s="18"/>
      <c r="H88" s="27"/>
      <c r="I88" s="27"/>
      <c r="J88" s="27"/>
      <c r="K88" s="19"/>
    </row>
    <row r="89" spans="1:11" ht="15.6" thickTop="1" thickBot="1">
      <c r="A89" s="62"/>
      <c r="B89" s="14"/>
      <c r="C89" s="21"/>
      <c r="D89" s="21"/>
      <c r="E89" s="21"/>
      <c r="F89" s="21"/>
      <c r="G89" s="18"/>
      <c r="H89" s="21"/>
      <c r="I89" s="21"/>
      <c r="J89" s="21"/>
      <c r="K89" s="19"/>
    </row>
    <row r="90" spans="1:11" ht="15.6" thickTop="1" thickBot="1">
      <c r="A90" s="62"/>
      <c r="B90" s="14"/>
      <c r="C90" s="156" t="s">
        <v>36</v>
      </c>
      <c r="D90" s="157"/>
      <c r="E90" s="28"/>
      <c r="F90" s="36">
        <f>H80+H80*F88+H80*F89</f>
        <v>14.105476874999997</v>
      </c>
      <c r="G90" s="25" t="s">
        <v>21</v>
      </c>
      <c r="H90" s="21"/>
      <c r="I90" s="21"/>
      <c r="J90" s="21"/>
      <c r="K90" s="19"/>
    </row>
    <row r="91" spans="1:11" ht="15.6" thickTop="1" thickBot="1">
      <c r="A91" s="62"/>
      <c r="B91" s="14"/>
      <c r="C91" s="21"/>
      <c r="D91" s="21"/>
      <c r="E91" s="18"/>
      <c r="F91" s="21"/>
      <c r="G91" s="18"/>
      <c r="H91" s="21"/>
      <c r="I91" s="21"/>
      <c r="J91" s="21"/>
      <c r="K91" s="19"/>
    </row>
    <row r="92" spans="1:11" ht="15.6" thickTop="1" thickBot="1">
      <c r="A92" s="62"/>
      <c r="B92" s="14"/>
      <c r="C92" s="158" t="s">
        <v>37</v>
      </c>
      <c r="D92" s="156"/>
      <c r="E92" s="28"/>
      <c r="F92" s="37">
        <v>16</v>
      </c>
      <c r="G92" s="25" t="s">
        <v>21</v>
      </c>
      <c r="H92" s="21"/>
      <c r="I92" s="21"/>
      <c r="J92" s="21"/>
      <c r="K92" s="19"/>
    </row>
    <row r="93" spans="1:11" ht="15.6" thickTop="1" thickBot="1">
      <c r="A93" s="63"/>
      <c r="B93" s="29"/>
      <c r="C93" s="16"/>
      <c r="D93" s="16"/>
      <c r="E93" s="17"/>
      <c r="F93" s="16"/>
      <c r="G93" s="17"/>
      <c r="H93" s="16"/>
      <c r="I93" s="17"/>
      <c r="J93" s="17"/>
      <c r="K93" s="30"/>
    </row>
    <row r="94" spans="1:11" ht="15" thickTop="1"/>
    <row r="95" spans="1:11">
      <c r="D95" s="2"/>
      <c r="G95" s="1"/>
      <c r="I95" s="1"/>
      <c r="J95" s="1"/>
    </row>
    <row r="96" spans="1:11">
      <c r="D96" s="2"/>
      <c r="G96" s="1"/>
      <c r="I96" s="1"/>
      <c r="J96" s="1"/>
    </row>
    <row r="97" spans="4:10">
      <c r="D97" s="2"/>
      <c r="G97" s="1"/>
      <c r="I97" s="1"/>
      <c r="J97" s="1"/>
    </row>
  </sheetData>
  <sheetProtection algorithmName="SHA-512" hashValue="tGKEfp//6bP+g5BYyc1EDHccPUpdAeqYmS7nPUDQicp+dwF7HjkmqpcLJfcJxaSMqlK/f7lf5yedLeMffMLajw==" saltValue="yZxaUd+55f806GP4vl0Mqg==" spinCount="100000" sheet="1" objects="1" scenarios="1"/>
  <mergeCells count="26">
    <mergeCell ref="C90:D90"/>
    <mergeCell ref="C92:D92"/>
    <mergeCell ref="A47:A58"/>
    <mergeCell ref="A59:A70"/>
    <mergeCell ref="C87:C88"/>
    <mergeCell ref="D87:E87"/>
    <mergeCell ref="I87:J87"/>
    <mergeCell ref="D88:E88"/>
    <mergeCell ref="I13:I14"/>
    <mergeCell ref="J13:J14"/>
    <mergeCell ref="K13:K14"/>
    <mergeCell ref="A15:A22"/>
    <mergeCell ref="A23:A34"/>
    <mergeCell ref="A35:A46"/>
    <mergeCell ref="A13:A14"/>
    <mergeCell ref="B13:B14"/>
    <mergeCell ref="C13:C14"/>
    <mergeCell ref="D13:D14"/>
    <mergeCell ref="E13:F13"/>
    <mergeCell ref="G13:H13"/>
    <mergeCell ref="A8:J8"/>
    <mergeCell ref="A9:C9"/>
    <mergeCell ref="D9:J9"/>
    <mergeCell ref="A10:C10"/>
    <mergeCell ref="A11:C11"/>
    <mergeCell ref="D11:J1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7 B61 B49 B37 B25" calculatedColumn="1"/>
    <ignoredError sqref="E66:E70 G66:G70" unlockedFormula="1"/>
  </ignoredErrors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67935-A049-4175-AC2C-470C1858C896}">
  <sheetPr>
    <tabColor theme="3" tint="0.39997558519241921"/>
    <pageSetUpPr fitToPage="1"/>
  </sheetPr>
  <dimension ref="A1:L97"/>
  <sheetViews>
    <sheetView zoomScale="90" zoomScaleNormal="90" workbookViewId="0">
      <selection activeCell="F20" sqref="F20"/>
    </sheetView>
  </sheetViews>
  <sheetFormatPr defaultColWidth="9.109375" defaultRowHeight="14.4"/>
  <cols>
    <col min="1" max="1" width="9.109375" style="1"/>
    <col min="2" max="2" width="7.33203125" style="3" customWidth="1"/>
    <col min="3" max="4" width="16.6640625" style="1" customWidth="1"/>
    <col min="5" max="5" width="11.6640625" style="2" customWidth="1"/>
    <col min="6" max="6" width="11.6640625" style="1" customWidth="1"/>
    <col min="7" max="7" width="11.6640625" style="2" customWidth="1"/>
    <col min="8" max="8" width="11.6640625" style="1" customWidth="1"/>
    <col min="9" max="9" width="38.6640625" style="2" customWidth="1"/>
    <col min="10" max="10" width="34.6640625" style="2" customWidth="1"/>
    <col min="11" max="11" width="38.6640625" style="1" customWidth="1"/>
    <col min="12" max="12" width="9.109375" style="1" customWidth="1"/>
    <col min="13" max="16384" width="9.109375" style="1"/>
  </cols>
  <sheetData>
    <row r="1" spans="1:12">
      <c r="A1" s="101"/>
      <c r="B1" s="102"/>
      <c r="C1" s="101"/>
      <c r="D1" s="101"/>
      <c r="E1" s="103"/>
      <c r="F1" s="101"/>
      <c r="G1" s="103"/>
      <c r="H1" s="101"/>
      <c r="I1" s="103"/>
      <c r="J1" s="103"/>
      <c r="K1" s="101"/>
    </row>
    <row r="2" spans="1:12">
      <c r="A2" s="101"/>
      <c r="B2" s="102"/>
      <c r="C2" s="101"/>
      <c r="D2" s="101"/>
      <c r="E2" s="103"/>
      <c r="F2" s="101"/>
      <c r="G2" s="103"/>
      <c r="H2" s="101"/>
      <c r="I2" s="103"/>
      <c r="J2" s="103"/>
      <c r="K2" s="101"/>
    </row>
    <row r="3" spans="1:12">
      <c r="A3" s="101"/>
      <c r="B3" s="102"/>
      <c r="C3" s="101"/>
      <c r="D3" s="101"/>
      <c r="E3" s="103"/>
      <c r="F3" s="101"/>
      <c r="G3" s="103"/>
      <c r="H3" s="101"/>
      <c r="I3" s="103"/>
      <c r="J3" s="103"/>
      <c r="K3" s="101"/>
    </row>
    <row r="4" spans="1:12">
      <c r="A4" s="101"/>
      <c r="B4" s="102"/>
      <c r="C4" s="101"/>
      <c r="D4" s="101"/>
      <c r="E4" s="103"/>
      <c r="F4" s="101"/>
      <c r="G4" s="103"/>
      <c r="H4" s="101"/>
      <c r="I4" s="103"/>
      <c r="J4" s="103"/>
      <c r="K4" s="101"/>
    </row>
    <row r="5" spans="1:12">
      <c r="A5" s="101"/>
      <c r="B5" s="102"/>
      <c r="C5" s="101"/>
      <c r="D5" s="101"/>
      <c r="E5" s="103"/>
      <c r="F5" s="101"/>
      <c r="G5" s="103"/>
      <c r="H5" s="101"/>
      <c r="I5" s="103"/>
      <c r="J5" s="103"/>
      <c r="K5" s="101"/>
    </row>
    <row r="6" spans="1:12">
      <c r="A6" s="101"/>
      <c r="B6" s="102"/>
      <c r="C6" s="101"/>
      <c r="D6" s="101"/>
      <c r="E6" s="103"/>
      <c r="F6" s="101"/>
      <c r="G6" s="103"/>
      <c r="H6" s="101"/>
      <c r="I6" s="103"/>
      <c r="J6" s="103"/>
      <c r="K6" s="101"/>
    </row>
    <row r="7" spans="1:12" ht="36" customHeight="1">
      <c r="A7" s="101"/>
      <c r="B7" s="102"/>
      <c r="C7" s="101"/>
      <c r="D7" s="101"/>
      <c r="E7" s="103"/>
      <c r="F7" s="101"/>
      <c r="G7" s="103"/>
      <c r="H7" s="101"/>
      <c r="I7" s="103"/>
      <c r="J7" s="103"/>
      <c r="K7" s="101"/>
    </row>
    <row r="8" spans="1:12" ht="21.6" thickBot="1">
      <c r="A8" s="133" t="s">
        <v>29</v>
      </c>
      <c r="B8" s="133"/>
      <c r="C8" s="133"/>
      <c r="D8" s="133"/>
      <c r="E8" s="133"/>
      <c r="F8" s="133"/>
      <c r="G8" s="133"/>
      <c r="H8" s="133"/>
      <c r="I8" s="133"/>
      <c r="J8" s="133"/>
      <c r="K8" s="105" t="s">
        <v>142</v>
      </c>
    </row>
    <row r="9" spans="1:12" ht="18.600000000000001" thickBot="1">
      <c r="A9" s="133" t="s">
        <v>30</v>
      </c>
      <c r="B9" s="133"/>
      <c r="C9" s="133"/>
      <c r="D9" s="169"/>
      <c r="E9" s="169"/>
      <c r="F9" s="169"/>
      <c r="G9" s="169"/>
      <c r="H9" s="169"/>
      <c r="I9" s="169"/>
      <c r="J9" s="169"/>
      <c r="K9" s="106"/>
    </row>
    <row r="10" spans="1:12" ht="16.2" thickBot="1">
      <c r="A10" s="135" t="s">
        <v>31</v>
      </c>
      <c r="B10" s="135"/>
      <c r="C10" s="135"/>
      <c r="D10" s="107"/>
      <c r="E10" s="108"/>
      <c r="F10" s="107"/>
      <c r="G10" s="108"/>
      <c r="H10" s="107"/>
      <c r="I10" s="108"/>
      <c r="J10" s="108"/>
      <c r="K10" s="107"/>
    </row>
    <row r="11" spans="1:12" ht="16.2" thickBot="1">
      <c r="A11" s="135" t="s">
        <v>32</v>
      </c>
      <c r="B11" s="135"/>
      <c r="C11" s="135"/>
      <c r="D11" s="170"/>
      <c r="E11" s="170"/>
      <c r="F11" s="170"/>
      <c r="G11" s="170"/>
      <c r="H11" s="170"/>
      <c r="I11" s="170"/>
      <c r="J11" s="170"/>
      <c r="K11" s="109"/>
    </row>
    <row r="12" spans="1:12" ht="15" thickBot="1">
      <c r="D12" s="110"/>
      <c r="E12" s="111"/>
      <c r="F12" s="110"/>
      <c r="G12" s="111"/>
      <c r="H12" s="110"/>
      <c r="I12" s="111"/>
      <c r="J12" s="111"/>
      <c r="K12" s="110"/>
    </row>
    <row r="13" spans="1:12" s="4" customFormat="1" ht="15.6" thickTop="1" thickBot="1">
      <c r="A13" s="146"/>
      <c r="B13" s="148" t="s">
        <v>0</v>
      </c>
      <c r="C13" s="129" t="s">
        <v>99</v>
      </c>
      <c r="D13" s="129" t="s">
        <v>1</v>
      </c>
      <c r="E13" s="131" t="s">
        <v>2</v>
      </c>
      <c r="F13" s="131"/>
      <c r="G13" s="131" t="s">
        <v>3</v>
      </c>
      <c r="H13" s="131"/>
      <c r="I13" s="129" t="s">
        <v>15</v>
      </c>
      <c r="J13" s="129" t="s">
        <v>98</v>
      </c>
      <c r="K13" s="154" t="s">
        <v>6</v>
      </c>
    </row>
    <row r="14" spans="1:12" ht="16.2" thickBot="1">
      <c r="A14" s="147"/>
      <c r="B14" s="149"/>
      <c r="C14" s="130"/>
      <c r="D14" s="130"/>
      <c r="E14" s="48" t="s">
        <v>4</v>
      </c>
      <c r="F14" s="48" t="s">
        <v>5</v>
      </c>
      <c r="G14" s="48" t="s">
        <v>4</v>
      </c>
      <c r="H14" s="48" t="s">
        <v>5</v>
      </c>
      <c r="I14" s="130"/>
      <c r="J14" s="130"/>
      <c r="K14" s="155"/>
    </row>
    <row r="15" spans="1:12" s="5" customFormat="1" ht="18.600000000000001" thickTop="1">
      <c r="A15" s="137" t="s">
        <v>74</v>
      </c>
      <c r="B15" s="49"/>
      <c r="C15" s="50"/>
      <c r="D15" s="50"/>
      <c r="E15" s="50"/>
      <c r="F15" s="50"/>
      <c r="G15" s="50"/>
      <c r="H15" s="50"/>
      <c r="I15" s="50"/>
      <c r="J15" s="50"/>
      <c r="K15" s="51"/>
    </row>
    <row r="16" spans="1:12" s="7" customFormat="1" ht="10.199999999999999" hidden="1">
      <c r="A16" s="138"/>
      <c r="B16" s="52" t="s">
        <v>7</v>
      </c>
      <c r="C16" s="53" t="s">
        <v>9</v>
      </c>
      <c r="D16" s="53" t="s">
        <v>10</v>
      </c>
      <c r="E16" s="53" t="s">
        <v>11</v>
      </c>
      <c r="F16" s="53" t="s">
        <v>12</v>
      </c>
      <c r="G16" s="53" t="s">
        <v>13</v>
      </c>
      <c r="H16" s="53" t="s">
        <v>14</v>
      </c>
      <c r="I16" s="53" t="s">
        <v>15</v>
      </c>
      <c r="J16" s="53" t="s">
        <v>96</v>
      </c>
      <c r="K16" s="54" t="s">
        <v>16</v>
      </c>
      <c r="L16" s="6"/>
    </row>
    <row r="17" spans="1:11">
      <c r="A17" s="138"/>
      <c r="B17" s="43">
        <v>1</v>
      </c>
      <c r="C17" s="8" t="s">
        <v>119</v>
      </c>
      <c r="D17" s="98">
        <v>0</v>
      </c>
      <c r="E17" s="8">
        <f>VLOOKUP($C17,'[2]Base de Dados'!$E$1:$I$100000,5,FALSE)</f>
        <v>0.04</v>
      </c>
      <c r="F17" s="9">
        <f>Tabela384853[[#This Row],[QUANTIDADE]]*Tabela384853[[#This Row],[CONSUMO]]</f>
        <v>0</v>
      </c>
      <c r="G17" s="8">
        <f>VLOOKUP($C17,'[2]Base de Dados'!$E$1:$J$100000,6,FALSE)</f>
        <v>0.05</v>
      </c>
      <c r="H17" s="9">
        <f>Tabela384853[[#This Row],[QUANTIDADE]]*Tabela384853[[#This Row],[CONSUMO2]]</f>
        <v>0</v>
      </c>
      <c r="I17" s="75"/>
      <c r="J17" s="75"/>
      <c r="K17" s="112"/>
    </row>
    <row r="18" spans="1:11">
      <c r="A18" s="138"/>
      <c r="B18" s="43">
        <f t="shared" ref="B18:B21" si="0">B17+1</f>
        <v>2</v>
      </c>
      <c r="C18" s="8" t="s">
        <v>120</v>
      </c>
      <c r="D18" s="98">
        <v>0</v>
      </c>
      <c r="E18" s="9">
        <f>VLOOKUP($C18,'[2]Base de Dados'!$E$1:$I$100000,5,FALSE)</f>
        <v>0.06</v>
      </c>
      <c r="F18" s="9">
        <f>Tabela384853[[#This Row],[QUANTIDADE]]*Tabela384853[[#This Row],[CONSUMO]]</f>
        <v>0</v>
      </c>
      <c r="G18" s="9">
        <f>VLOOKUP($C18,'[2]Base de Dados'!$E$1:$J$100000,6,FALSE)</f>
        <v>7.0000000000000007E-2</v>
      </c>
      <c r="H18" s="9">
        <f>Tabela384853[[#This Row],[QUANTIDADE]]*Tabela384853[[#This Row],[CONSUMO2]]</f>
        <v>0</v>
      </c>
      <c r="I18" s="89" t="str">
        <f>VLOOKUP($C18,'[2]Base de Dados'!$E$1:$F$100000,2,FALSE)</f>
        <v>PAINEL DE ALARME DE INCENDIO</v>
      </c>
      <c r="J18" s="89" t="s">
        <v>143</v>
      </c>
      <c r="K18" s="112"/>
    </row>
    <row r="19" spans="1:11">
      <c r="A19" s="138"/>
      <c r="B19" s="43">
        <f t="shared" si="0"/>
        <v>3</v>
      </c>
      <c r="C19" s="8" t="s">
        <v>121</v>
      </c>
      <c r="D19" s="98">
        <v>0</v>
      </c>
      <c r="E19" s="9">
        <f>VLOOKUP($C19,'[2]Base de Dados'!$E$1:$I$100000,5,FALSE)</f>
        <v>0.08</v>
      </c>
      <c r="F19" s="9">
        <f>Tabela384853[[#This Row],[QUANTIDADE]]*Tabela384853[[#This Row],[CONSUMO]]</f>
        <v>0</v>
      </c>
      <c r="G19" s="9">
        <f>VLOOKUP($C19,'[2]Base de Dados'!$E$1:$J$100000,6,FALSE)</f>
        <v>0.9</v>
      </c>
      <c r="H19" s="9">
        <f>Tabela384853[[#This Row],[QUANTIDADE]]*Tabela384853[[#This Row],[CONSUMO2]]</f>
        <v>0</v>
      </c>
      <c r="I19" s="89" t="str">
        <f>VLOOKUP($C19,'[2]Base de Dados'!$E$1:$F$100000,2,FALSE)</f>
        <v>PAINEL DE ALARME DE INCENDIO</v>
      </c>
      <c r="J19" s="89" t="s">
        <v>144</v>
      </c>
      <c r="K19" s="112"/>
    </row>
    <row r="20" spans="1:11">
      <c r="A20" s="138"/>
      <c r="B20" s="43">
        <f t="shared" si="0"/>
        <v>4</v>
      </c>
      <c r="C20" s="8" t="s">
        <v>122</v>
      </c>
      <c r="D20" s="98">
        <v>0</v>
      </c>
      <c r="E20" s="9">
        <f>VLOOKUP($C20,'[2]Base de Dados'!$E$1:$I$100000,5,FALSE)</f>
        <v>0.1</v>
      </c>
      <c r="F20" s="9">
        <f>Tabela384853[[#This Row],[QUANTIDADE]]*Tabela384853[[#This Row],[CONSUMO]]</f>
        <v>0</v>
      </c>
      <c r="G20" s="9">
        <f>VLOOKUP($C20,'[2]Base de Dados'!$E$1:$J$100000,6,FALSE)</f>
        <v>0.11</v>
      </c>
      <c r="H20" s="9">
        <f>Tabela384853[[#This Row],[QUANTIDADE]]*Tabela384853[[#This Row],[CONSUMO2]]</f>
        <v>0</v>
      </c>
      <c r="I20" s="89" t="str">
        <f>VLOOKUP($C20,'[2]Base de Dados'!$E$1:$F$100000,2,FALSE)</f>
        <v>PAINEL DE ALARME DE INCENDIO</v>
      </c>
      <c r="J20" s="89" t="s">
        <v>145</v>
      </c>
      <c r="K20" s="112"/>
    </row>
    <row r="21" spans="1:11">
      <c r="A21" s="138"/>
      <c r="B21" s="43">
        <f t="shared" si="0"/>
        <v>5</v>
      </c>
      <c r="C21" s="8" t="s">
        <v>123</v>
      </c>
      <c r="D21" s="98">
        <v>1</v>
      </c>
      <c r="E21" s="9">
        <f>VLOOKUP($C21,'[2]Base de Dados'!$E$1:$I$100000,5,FALSE)</f>
        <v>0.105</v>
      </c>
      <c r="F21" s="9">
        <f>Tabela384853[[#This Row],[QUANTIDADE]]*Tabela384853[[#This Row],[CONSUMO]]</f>
        <v>0.105</v>
      </c>
      <c r="G21" s="9">
        <f>VLOOKUP($C21,'[2]Base de Dados'!$E$1:$J$100000,6,FALSE)</f>
        <v>0.11600000000000001</v>
      </c>
      <c r="H21" s="9">
        <f>Tabela384853[[#This Row],[QUANTIDADE]]*Tabela384853[[#This Row],[CONSUMO2]]</f>
        <v>0.11600000000000001</v>
      </c>
      <c r="I21" s="89" t="str">
        <f>VLOOKUP($C21,'[2]Base de Dados'!$E$1:$F$100000,2,FALSE)</f>
        <v>PAINEL DE ALARME DE INCENDIO</v>
      </c>
      <c r="J21" s="89" t="s">
        <v>146</v>
      </c>
      <c r="K21" s="112"/>
    </row>
    <row r="22" spans="1:11" ht="15" thickBot="1">
      <c r="A22" s="139"/>
      <c r="B22" s="44">
        <f>B21+1</f>
        <v>6</v>
      </c>
      <c r="C22" s="8">
        <v>0</v>
      </c>
      <c r="D22" s="113">
        <v>0</v>
      </c>
      <c r="E22" s="46">
        <f>VLOOKUP($C22,'[2]Base de Dados'!$E$1:$I$100000,5,FALSE)</f>
        <v>0</v>
      </c>
      <c r="F22" s="46">
        <f>Tabela384853[[#This Row],[QUANTIDADE]]*Tabela384853[[#This Row],[CONSUMO]]</f>
        <v>0</v>
      </c>
      <c r="G22" s="46">
        <f>VLOOKUP($C22,'[2]Base de Dados'!$E$1:$J$100000,6,FALSE)</f>
        <v>0</v>
      </c>
      <c r="H22" s="46">
        <f>Tabela384853[[#This Row],[QUANTIDADE]]*Tabela384853[[#This Row],[CONSUMO2]]</f>
        <v>0</v>
      </c>
      <c r="I22" s="90">
        <f>VLOOKUP($C22,'[2]Base de Dados'!$E$1:$F$100000,2,FALSE)</f>
        <v>0</v>
      </c>
      <c r="J22" s="90">
        <f>VLOOKUP($C22,'[2]Base de Dados'!$E$1:$G$100000,3,FALSE)</f>
        <v>0</v>
      </c>
      <c r="K22" s="114"/>
    </row>
    <row r="23" spans="1:11" s="7" customFormat="1" ht="18.600000000000001" thickTop="1">
      <c r="A23" s="140" t="s">
        <v>75</v>
      </c>
      <c r="B23" s="49"/>
      <c r="C23" s="50"/>
      <c r="D23" s="50"/>
      <c r="E23" s="50"/>
      <c r="F23" s="50"/>
      <c r="G23" s="50"/>
      <c r="H23" s="50"/>
      <c r="I23" s="50"/>
      <c r="J23" s="50"/>
      <c r="K23" s="51"/>
    </row>
    <row r="24" spans="1:11" s="11" customFormat="1" hidden="1">
      <c r="A24" s="141"/>
      <c r="B24" s="52" t="s">
        <v>7</v>
      </c>
      <c r="C24" s="53" t="s">
        <v>9</v>
      </c>
      <c r="D24" s="53" t="s">
        <v>10</v>
      </c>
      <c r="E24" s="53" t="s">
        <v>11</v>
      </c>
      <c r="F24" s="53" t="s">
        <v>12</v>
      </c>
      <c r="G24" s="53" t="s">
        <v>13</v>
      </c>
      <c r="H24" s="53" t="s">
        <v>14</v>
      </c>
      <c r="I24" s="53" t="s">
        <v>15</v>
      </c>
      <c r="J24" s="53" t="s">
        <v>96</v>
      </c>
      <c r="K24" s="54" t="s">
        <v>16</v>
      </c>
    </row>
    <row r="25" spans="1:11">
      <c r="A25" s="141"/>
      <c r="B25" s="43">
        <v>1</v>
      </c>
      <c r="C25" s="8" t="s">
        <v>124</v>
      </c>
      <c r="D25" s="98">
        <v>14</v>
      </c>
      <c r="E25" s="8">
        <f>VLOOKUP($C25,'[2]Base de Dados'!$E$1:$I$100000,5,FALSE)</f>
        <v>1.6999999999999999E-3</v>
      </c>
      <c r="F25" s="9">
        <f>Tabela326115156[[#This Row],[QUANTIDADE]]*Tabela326115156[[#This Row],[CONSUMO]]</f>
        <v>2.3799999999999998E-2</v>
      </c>
      <c r="G25" s="8">
        <f>VLOOKUP($C25,'[2]Base de Dados'!$E$1:$J$100000,6,FALSE)</f>
        <v>6.4999999999999997E-3</v>
      </c>
      <c r="H25" s="9">
        <f>Tabela326115156[[#This Row],[QUANTIDADE]]*Tabela326115156[[#This Row],[CONSUMO2]]</f>
        <v>9.0999999999999998E-2</v>
      </c>
      <c r="I25" s="75" t="str">
        <f>VLOOKUP($C25,'[2]Base de Dados'!$E$1:$F$100000,2,FALSE)</f>
        <v>ACIONADOR MANUAL ENDER. IP-20</v>
      </c>
      <c r="J25" s="75" t="s">
        <v>147</v>
      </c>
      <c r="K25" s="112"/>
    </row>
    <row r="26" spans="1:11">
      <c r="A26" s="141"/>
      <c r="B26" s="43">
        <f t="shared" ref="B26:B29" si="1">B25+1</f>
        <v>2</v>
      </c>
      <c r="C26" s="8" t="s">
        <v>125</v>
      </c>
      <c r="D26" s="98">
        <v>0</v>
      </c>
      <c r="E26" s="8">
        <f>VLOOKUP($C26,'[2]Base de Dados'!$E$1:$I$100000,5,FALSE)</f>
        <v>6.8999999999999999E-3</v>
      </c>
      <c r="F26" s="9">
        <f>Tabela326115156[[#This Row],[QUANTIDADE]]*Tabela326115156[[#This Row],[CONSUMO]]</f>
        <v>0</v>
      </c>
      <c r="G26" s="8">
        <f>VLOOKUP($C26,'[2]Base de Dados'!$E$1:$J$100000,6,FALSE)</f>
        <v>1.23E-2</v>
      </c>
      <c r="H26" s="9">
        <f>Tabela326115156[[#This Row],[QUANTIDADE]]*Tabela326115156[[#This Row],[CONSUMO2]]</f>
        <v>0</v>
      </c>
      <c r="I26" s="89" t="str">
        <f>VLOOKUP($C26,'[2]Base de Dados'!$E$1:$F$100000,2,FALSE)</f>
        <v>ACIONADOR MANUAL ENDER. IP-20</v>
      </c>
      <c r="J26" s="89" t="s">
        <v>148</v>
      </c>
      <c r="K26" s="112"/>
    </row>
    <row r="27" spans="1:11">
      <c r="A27" s="141"/>
      <c r="B27" s="43">
        <f t="shared" si="1"/>
        <v>3</v>
      </c>
      <c r="C27" s="8" t="s">
        <v>126</v>
      </c>
      <c r="D27" s="98">
        <v>1</v>
      </c>
      <c r="E27" s="8">
        <f>VLOOKUP($C27,'[2]Base de Dados'!$E$1:$I$100000,5,FALSE)</f>
        <v>2.0999999999999999E-3</v>
      </c>
      <c r="F27" s="9">
        <f>Tabela326115156[[#This Row],[QUANTIDADE]]*Tabela326115156[[#This Row],[CONSUMO]]</f>
        <v>2.0999999999999999E-3</v>
      </c>
      <c r="G27" s="8">
        <f>VLOOKUP($C27,'[2]Base de Dados'!$E$1:$J$100000,6,FALSE)</f>
        <v>7.0000000000000001E-3</v>
      </c>
      <c r="H27" s="9">
        <f>Tabela326115156[[#This Row],[QUANTIDADE]]*Tabela326115156[[#This Row],[CONSUMO2]]</f>
        <v>7.0000000000000001E-3</v>
      </c>
      <c r="I27" s="89" t="str">
        <f>VLOOKUP($C27,'[2]Base de Dados'!$E$1:$F$100000,2,FALSE)</f>
        <v>ACIONADOR MANUAL ENDER. IP-55</v>
      </c>
      <c r="J27" s="89" t="s">
        <v>148</v>
      </c>
      <c r="K27" s="112"/>
    </row>
    <row r="28" spans="1:11">
      <c r="A28" s="141"/>
      <c r="B28" s="43">
        <f t="shared" si="1"/>
        <v>4</v>
      </c>
      <c r="C28" s="8" t="s">
        <v>127</v>
      </c>
      <c r="D28" s="98">
        <v>0</v>
      </c>
      <c r="E28" s="8">
        <f>VLOOKUP($C28,'[2]Base de Dados'!$E$1:$I$100000,5,FALSE)</f>
        <v>2.2000000000000001E-3</v>
      </c>
      <c r="F28" s="9">
        <f>Tabela326115156[[#This Row],[QUANTIDADE]]*Tabela326115156[[#This Row],[CONSUMO]]</f>
        <v>0</v>
      </c>
      <c r="G28" s="8">
        <f>VLOOKUP($C28,'[2]Base de Dados'!$E$1:$J$100000,6,FALSE)</f>
        <v>2.2200000000000001E-2</v>
      </c>
      <c r="H28" s="9">
        <f>Tabela326115156[[#This Row],[QUANTIDADE]]*Tabela326115156[[#This Row],[CONSUMO2]]</f>
        <v>0</v>
      </c>
      <c r="I28" s="89" t="str">
        <f>VLOOKUP($C28,'[2]Base de Dados'!$E$1:$F$100000,2,FALSE)</f>
        <v>ACIONADOR MANUAL/SIRENE ENDER.</v>
      </c>
      <c r="J28" s="89" t="s">
        <v>149</v>
      </c>
      <c r="K28" s="112"/>
    </row>
    <row r="29" spans="1:11">
      <c r="A29" s="141"/>
      <c r="B29" s="43">
        <f t="shared" si="1"/>
        <v>5</v>
      </c>
      <c r="C29" s="8">
        <v>0</v>
      </c>
      <c r="D29" s="98">
        <v>0</v>
      </c>
      <c r="E29" s="8">
        <f>VLOOKUP($C29,'[2]Base de Dados'!$E$1:$I$100000,5,FALSE)</f>
        <v>0</v>
      </c>
      <c r="F29" s="9">
        <f>Tabela326115156[[#This Row],[QUANTIDADE]]*Tabela326115156[[#This Row],[CONSUMO]]</f>
        <v>0</v>
      </c>
      <c r="G29" s="8">
        <f>VLOOKUP($C29,'[2]Base de Dados'!$E$1:$J$100000,6,FALSE)</f>
        <v>0</v>
      </c>
      <c r="H29" s="9">
        <f>Tabela326115156[[#This Row],[QUANTIDADE]]*Tabela326115156[[#This Row],[CONSUMO2]]</f>
        <v>0</v>
      </c>
      <c r="I29" s="89">
        <f>VLOOKUP($C29,'[2]Base de Dados'!$E$1:$F$100000,2,FALSE)</f>
        <v>0</v>
      </c>
      <c r="J29" s="89">
        <f>VLOOKUP($C29,'[2]Base de Dados'!$E$1:$G$100000,3,FALSE)</f>
        <v>0</v>
      </c>
      <c r="K29" s="112"/>
    </row>
    <row r="30" spans="1:11">
      <c r="A30" s="141"/>
      <c r="B30" s="43">
        <f>B29+1</f>
        <v>6</v>
      </c>
      <c r="C30" s="8">
        <v>0</v>
      </c>
      <c r="D30" s="98">
        <v>0</v>
      </c>
      <c r="E30" s="8">
        <f>VLOOKUP($C30,'[2]Base de Dados'!$E$1:$I$100000,5,FALSE)</f>
        <v>0</v>
      </c>
      <c r="F30" s="9">
        <f>Tabela326115156[[#This Row],[QUANTIDADE]]*Tabela326115156[[#This Row],[CONSUMO]]</f>
        <v>0</v>
      </c>
      <c r="G30" s="8">
        <f>VLOOKUP($C30,'[2]Base de Dados'!$E$1:$J$100000,6,FALSE)</f>
        <v>0</v>
      </c>
      <c r="H30" s="9">
        <f>Tabela326115156[[#This Row],[QUANTIDADE]]*Tabela326115156[[#This Row],[CONSUMO2]]</f>
        <v>0</v>
      </c>
      <c r="I30" s="89">
        <f>VLOOKUP($C30,'[2]Base de Dados'!$E$1:$F$100000,2,FALSE)</f>
        <v>0</v>
      </c>
      <c r="J30" s="89">
        <f>VLOOKUP($C30,'[2]Base de Dados'!$E$1:$G$100000,3,FALSE)</f>
        <v>0</v>
      </c>
      <c r="K30" s="112"/>
    </row>
    <row r="31" spans="1:11">
      <c r="A31" s="141"/>
      <c r="B31" s="43">
        <f>B30+1</f>
        <v>7</v>
      </c>
      <c r="C31" s="8">
        <v>0</v>
      </c>
      <c r="D31" s="115">
        <v>0</v>
      </c>
      <c r="E31" s="8">
        <f>VLOOKUP($C31,'[2]Base de Dados'!$E$1:$I$100000,5,FALSE)</f>
        <v>0</v>
      </c>
      <c r="F31" s="9">
        <f>Tabela326115156[[#This Row],[QUANTIDADE]]*Tabela326115156[[#This Row],[CONSUMO]]</f>
        <v>0</v>
      </c>
      <c r="G31" s="8">
        <f>VLOOKUP($C31,'[2]Base de Dados'!$E$1:$J$100000,6,FALSE)</f>
        <v>0</v>
      </c>
      <c r="H31" s="41">
        <f>Tabela326115156[[#This Row],[QUANTIDADE]]*Tabela326115156[[#This Row],[CONSUMO2]]</f>
        <v>0</v>
      </c>
      <c r="I31" s="91">
        <f>VLOOKUP($C31,'[2]Base de Dados'!$E$1:$F$100000,2,FALSE)</f>
        <v>0</v>
      </c>
      <c r="J31" s="89">
        <f>VLOOKUP($C31,'[2]Base de Dados'!$E$1:$G$100000,3,FALSE)</f>
        <v>0</v>
      </c>
      <c r="K31" s="112"/>
    </row>
    <row r="32" spans="1:11" s="7" customFormat="1">
      <c r="A32" s="141"/>
      <c r="B32" s="43">
        <f>B31+1</f>
        <v>8</v>
      </c>
      <c r="C32" s="8">
        <v>0</v>
      </c>
      <c r="D32" s="115">
        <v>0</v>
      </c>
      <c r="E32" s="8">
        <f>VLOOKUP($C32,'[2]Base de Dados'!$E$1:$I$100000,5,FALSE)</f>
        <v>0</v>
      </c>
      <c r="F32" s="9">
        <f>Tabela326115156[[#This Row],[QUANTIDADE]]*Tabela326115156[[#This Row],[CONSUMO]]</f>
        <v>0</v>
      </c>
      <c r="G32" s="8">
        <f>VLOOKUP($C32,'[2]Base de Dados'!$E$1:$J$100000,6,FALSE)</f>
        <v>0</v>
      </c>
      <c r="H32" s="41">
        <f>Tabela326115156[[#This Row],[QUANTIDADE]]*Tabela326115156[[#This Row],[CONSUMO2]]</f>
        <v>0</v>
      </c>
      <c r="I32" s="91">
        <f>VLOOKUP($C32,'[2]Base de Dados'!$E$1:$F$100000,2,FALSE)</f>
        <v>0</v>
      </c>
      <c r="J32" s="89">
        <f>VLOOKUP($C32,'[2]Base de Dados'!$E$1:$G$100000,3,FALSE)</f>
        <v>0</v>
      </c>
      <c r="K32" s="112"/>
    </row>
    <row r="33" spans="1:11" s="7" customFormat="1">
      <c r="A33" s="141"/>
      <c r="B33" s="43">
        <f>B32+1</f>
        <v>9</v>
      </c>
      <c r="C33" s="8">
        <v>0</v>
      </c>
      <c r="D33" s="115">
        <v>0</v>
      </c>
      <c r="E33" s="8">
        <f>VLOOKUP($C33,'[2]Base de Dados'!$E$1:$I$100000,5,FALSE)</f>
        <v>0</v>
      </c>
      <c r="F33" s="9">
        <f>Tabela326115156[[#This Row],[QUANTIDADE]]*Tabela326115156[[#This Row],[CONSUMO]]</f>
        <v>0</v>
      </c>
      <c r="G33" s="8">
        <f>VLOOKUP($C33,'[2]Base de Dados'!$E$1:$J$100000,6,FALSE)</f>
        <v>0</v>
      </c>
      <c r="H33" s="41">
        <f>Tabela326115156[[#This Row],[QUANTIDADE]]*Tabela326115156[[#This Row],[CONSUMO2]]</f>
        <v>0</v>
      </c>
      <c r="I33" s="91">
        <f>VLOOKUP($C33,'[2]Base de Dados'!$E$1:$F$100000,2,FALSE)</f>
        <v>0</v>
      </c>
      <c r="J33" s="89">
        <f>VLOOKUP($C33,'[2]Base de Dados'!$E$1:$G$100000,3,FALSE)</f>
        <v>0</v>
      </c>
      <c r="K33" s="112"/>
    </row>
    <row r="34" spans="1:11" ht="15" thickBot="1">
      <c r="A34" s="142"/>
      <c r="B34" s="44">
        <f>B33+1</f>
        <v>10</v>
      </c>
      <c r="C34" s="8">
        <v>0</v>
      </c>
      <c r="D34" s="113">
        <v>0</v>
      </c>
      <c r="E34" s="8">
        <f>VLOOKUP($C34,'[2]Base de Dados'!$E$1:$I$100000,5,FALSE)</f>
        <v>0</v>
      </c>
      <c r="F34" s="9">
        <f>Tabela326115156[[#This Row],[QUANTIDADE]]*Tabela326115156[[#This Row],[CONSUMO]]</f>
        <v>0</v>
      </c>
      <c r="G34" s="8">
        <f>VLOOKUP($C34,'[2]Base de Dados'!$E$1:$J$100000,6,FALSE)</f>
        <v>0</v>
      </c>
      <c r="H34" s="56">
        <f>Tabela326115156[[#This Row],[QUANTIDADE]]*Tabela326115156[[#This Row],[CONSUMO2]]</f>
        <v>0</v>
      </c>
      <c r="I34" s="92">
        <f>VLOOKUP($C34,'[2]Base de Dados'!$E$1:$F$100000,2,FALSE)</f>
        <v>0</v>
      </c>
      <c r="J34" s="90">
        <f>VLOOKUP($C34,'[2]Base de Dados'!$E$1:$G$100000,3,FALSE)</f>
        <v>0</v>
      </c>
      <c r="K34" s="114"/>
    </row>
    <row r="35" spans="1:11" ht="18.600000000000001" thickTop="1">
      <c r="A35" s="143" t="s">
        <v>78</v>
      </c>
      <c r="B35" s="49"/>
      <c r="C35" s="50"/>
      <c r="D35" s="50"/>
      <c r="E35" s="50"/>
      <c r="F35" s="50"/>
      <c r="G35" s="50"/>
      <c r="H35" s="50"/>
      <c r="I35" s="50"/>
      <c r="J35" s="50"/>
      <c r="K35" s="51"/>
    </row>
    <row r="36" spans="1:11" hidden="1">
      <c r="A36" s="144"/>
      <c r="B36" s="52" t="s">
        <v>7</v>
      </c>
      <c r="C36" s="53" t="s">
        <v>9</v>
      </c>
      <c r="D36" s="53" t="s">
        <v>10</v>
      </c>
      <c r="E36" s="53" t="s">
        <v>11</v>
      </c>
      <c r="F36" s="53" t="s">
        <v>12</v>
      </c>
      <c r="G36" s="53" t="s">
        <v>13</v>
      </c>
      <c r="H36" s="53" t="s">
        <v>14</v>
      </c>
      <c r="I36" s="53" t="s">
        <v>15</v>
      </c>
      <c r="J36" s="53" t="s">
        <v>96</v>
      </c>
      <c r="K36" s="54" t="s">
        <v>16</v>
      </c>
    </row>
    <row r="37" spans="1:11">
      <c r="A37" s="144"/>
      <c r="B37" s="43">
        <v>1</v>
      </c>
      <c r="C37" s="8" t="s">
        <v>128</v>
      </c>
      <c r="D37" s="98">
        <v>0</v>
      </c>
      <c r="E37" s="8">
        <f>VLOOKUP($C37,'[2]Base de Dados'!$E$1:$I$100000,5,FALSE)</f>
        <v>7.1999999999999998E-3</v>
      </c>
      <c r="F37" s="9">
        <f>Tabela3294954[[#This Row],[QUANTIDADE]]*Tabela3294954[[#This Row],[CONSUMO]]</f>
        <v>0</v>
      </c>
      <c r="G37" s="8">
        <f>VLOOKUP($C37,'[2]Base de Dados'!$E$1:$J$100000,6,FALSE)</f>
        <v>7.1999999999999998E-3</v>
      </c>
      <c r="H37" s="9">
        <f>Tabela3294954[[#This Row],[QUANTIDADE]]*Tabela3294954[[#This Row],[CONSUMO2]]</f>
        <v>0</v>
      </c>
      <c r="I37" s="75" t="str">
        <f>VLOOKUP($C37,'[2]Base de Dados'!$E$1:$F$100000,2,FALSE)</f>
        <v>INTERFACE END. P/ 2 ZONAS CONV</v>
      </c>
      <c r="J37" s="75" t="s">
        <v>150</v>
      </c>
      <c r="K37" s="112"/>
    </row>
    <row r="38" spans="1:11">
      <c r="A38" s="144"/>
      <c r="B38" s="43">
        <f t="shared" ref="B38:B41" si="2">B37+1</f>
        <v>2</v>
      </c>
      <c r="C38" s="8" t="s">
        <v>129</v>
      </c>
      <c r="D38" s="98">
        <v>0</v>
      </c>
      <c r="E38" s="9">
        <f>VLOOKUP($C38,'[2]Base de Dados'!$E$1:$I$100000,5,FALSE)</f>
        <v>3.4000000000000002E-2</v>
      </c>
      <c r="F38" s="9">
        <f>Tabela3294954[[#This Row],[QUANTIDADE]]*Tabela3294954[[#This Row],[CONSUMO]]</f>
        <v>0</v>
      </c>
      <c r="G38" s="9">
        <f>VLOOKUP($C38,'[2]Base de Dados'!$E$1:$J$100000,6,FALSE)</f>
        <v>3.4000000000000002E-2</v>
      </c>
      <c r="H38" s="9">
        <f>Tabela3294954[[#This Row],[QUANTIDADE]]*Tabela3294954[[#This Row],[CONSUMO2]]</f>
        <v>0</v>
      </c>
      <c r="I38" s="89" t="str">
        <f>VLOOKUP($C38,'[2]Base de Dados'!$E$1:$F$100000,2,FALSE)</f>
        <v>INTERFACE END. P/ 2 ZONA CONV.</v>
      </c>
      <c r="J38" s="89" t="s">
        <v>151</v>
      </c>
      <c r="K38" s="112"/>
    </row>
    <row r="39" spans="1:11">
      <c r="A39" s="144"/>
      <c r="B39" s="43">
        <f t="shared" si="2"/>
        <v>3</v>
      </c>
      <c r="C39" s="8" t="s">
        <v>130</v>
      </c>
      <c r="D39" s="98">
        <v>0</v>
      </c>
      <c r="E39" s="9">
        <f>VLOOKUP($C39,'[2]Base de Dados'!$E$1:$I$100000,5,FALSE)</f>
        <v>1.12E-2</v>
      </c>
      <c r="F39" s="9">
        <f>Tabela3294954[[#This Row],[QUANTIDADE]]*Tabela3294954[[#This Row],[CONSUMO]]</f>
        <v>0</v>
      </c>
      <c r="G39" s="9">
        <f>VLOOKUP($C39,'[2]Base de Dados'!$E$1:$J$100000,6,FALSE)</f>
        <v>1.12E-2</v>
      </c>
      <c r="H39" s="9">
        <f>Tabela3294954[[#This Row],[QUANTIDADE]]*Tabela3294954[[#This Row],[CONSUMO2]]</f>
        <v>0</v>
      </c>
      <c r="I39" s="89" t="str">
        <f>VLOOKUP($C39,'[2]Base de Dados'!$E$1:$F$100000,2,FALSE)</f>
        <v>INTERFACE END. P/ 1 ZONA CONV.</v>
      </c>
      <c r="J39" s="89" t="s">
        <v>152</v>
      </c>
      <c r="K39" s="112"/>
    </row>
    <row r="40" spans="1:11" s="7" customFormat="1">
      <c r="A40" s="144"/>
      <c r="B40" s="43">
        <f t="shared" si="2"/>
        <v>4</v>
      </c>
      <c r="C40" s="8" t="s">
        <v>131</v>
      </c>
      <c r="D40" s="98">
        <v>0</v>
      </c>
      <c r="E40" s="9">
        <f>VLOOKUP($C40,'[2]Base de Dados'!$E$1:$I$100000,5,FALSE)</f>
        <v>1.9E-3</v>
      </c>
      <c r="F40" s="9">
        <f>Tabela3294954[[#This Row],[QUANTIDADE]]*Tabela3294954[[#This Row],[CONSUMO]]</f>
        <v>0</v>
      </c>
      <c r="G40" s="9">
        <f>VLOOKUP($C40,'[2]Base de Dados'!$E$1:$J$100000,6,FALSE)</f>
        <v>1.9E-3</v>
      </c>
      <c r="H40" s="9">
        <f>Tabela3294954[[#This Row],[QUANTIDADE]]*Tabela3294954[[#This Row],[CONSUMO2]]</f>
        <v>0</v>
      </c>
      <c r="I40" s="89" t="str">
        <f>VLOOKUP($C40,'[2]Base de Dados'!$E$1:$F$100000,2,FALSE)</f>
        <v>INTERFACE END. P/ 1 PONTO CONV</v>
      </c>
      <c r="J40" s="89" t="s">
        <v>153</v>
      </c>
      <c r="K40" s="112"/>
    </row>
    <row r="41" spans="1:11">
      <c r="A41" s="144"/>
      <c r="B41" s="43">
        <f t="shared" si="2"/>
        <v>5</v>
      </c>
      <c r="C41" s="8">
        <v>0</v>
      </c>
      <c r="D41" s="98">
        <v>0</v>
      </c>
      <c r="E41" s="9">
        <f>VLOOKUP($C41,'[2]Base de Dados'!$E$1:$I$100000,5,FALSE)</f>
        <v>0</v>
      </c>
      <c r="F41" s="9">
        <f>Tabela3294954[[#This Row],[QUANTIDADE]]*Tabela3294954[[#This Row],[CONSUMO]]</f>
        <v>0</v>
      </c>
      <c r="G41" s="9">
        <f>VLOOKUP($C41,'[2]Base de Dados'!$E$1:$J$100000,6,FALSE)</f>
        <v>0</v>
      </c>
      <c r="H41" s="9">
        <f>Tabela3294954[[#This Row],[QUANTIDADE]]*Tabela3294954[[#This Row],[CONSUMO2]]</f>
        <v>0</v>
      </c>
      <c r="I41" s="89">
        <f>VLOOKUP($C41,'[2]Base de Dados'!$E$1:$F$100000,2,FALSE)</f>
        <v>0</v>
      </c>
      <c r="J41" s="89">
        <v>0</v>
      </c>
      <c r="K41" s="112"/>
    </row>
    <row r="42" spans="1:11" s="11" customFormat="1">
      <c r="A42" s="144"/>
      <c r="B42" s="43">
        <f>B41+1</f>
        <v>6</v>
      </c>
      <c r="C42" s="8">
        <v>0</v>
      </c>
      <c r="D42" s="98">
        <v>0</v>
      </c>
      <c r="E42" s="9">
        <f>VLOOKUP($C42,'[2]Base de Dados'!$E$1:$I$100000,5,FALSE)</f>
        <v>0</v>
      </c>
      <c r="F42" s="9">
        <f>Tabela3294954[[#This Row],[QUANTIDADE]]*Tabela3294954[[#This Row],[CONSUMO]]</f>
        <v>0</v>
      </c>
      <c r="G42" s="9">
        <f>VLOOKUP($C42,'[2]Base de Dados'!$E$1:$J$100000,6,FALSE)</f>
        <v>0</v>
      </c>
      <c r="H42" s="9">
        <f>Tabela3294954[[#This Row],[QUANTIDADE]]*Tabela3294954[[#This Row],[CONSUMO2]]</f>
        <v>0</v>
      </c>
      <c r="I42" s="89">
        <f>VLOOKUP($C42,'[2]Base de Dados'!$E$1:$F$100000,2,FALSE)</f>
        <v>0</v>
      </c>
      <c r="J42" s="89">
        <f>VLOOKUP($C42,'[2]Base de Dados'!$E$1:$G$100000,3,FALSE)</f>
        <v>0</v>
      </c>
      <c r="K42" s="112"/>
    </row>
    <row r="43" spans="1:11">
      <c r="A43" s="144"/>
      <c r="B43" s="43">
        <f>B42+1</f>
        <v>7</v>
      </c>
      <c r="C43" s="8">
        <v>0</v>
      </c>
      <c r="D43" s="115">
        <v>0</v>
      </c>
      <c r="E43" s="9">
        <f>VLOOKUP($C43,'[2]Base de Dados'!$E$1:$I$100000,5,FALSE)</f>
        <v>0</v>
      </c>
      <c r="F43" s="9">
        <f>Tabela3294954[[#This Row],[QUANTIDADE]]*Tabela3294954[[#This Row],[CONSUMO]]</f>
        <v>0</v>
      </c>
      <c r="G43" s="9">
        <f>VLOOKUP($C43,'[2]Base de Dados'!$E$1:$J$100000,6,FALSE)</f>
        <v>0</v>
      </c>
      <c r="H43" s="9">
        <f>Tabela3294954[[#This Row],[QUANTIDADE]]*Tabela3294954[[#This Row],[CONSUMO2]]</f>
        <v>0</v>
      </c>
      <c r="I43" s="89">
        <f>VLOOKUP($C43,'[2]Base de Dados'!$E$1:$F$100000,2,FALSE)</f>
        <v>0</v>
      </c>
      <c r="J43" s="89">
        <f>VLOOKUP($C43,'[2]Base de Dados'!$E$1:$G$100000,3,FALSE)</f>
        <v>0</v>
      </c>
      <c r="K43" s="112"/>
    </row>
    <row r="44" spans="1:11">
      <c r="A44" s="144"/>
      <c r="B44" s="43">
        <f>B43+1</f>
        <v>8</v>
      </c>
      <c r="C44" s="8">
        <v>0</v>
      </c>
      <c r="D44" s="115">
        <v>0</v>
      </c>
      <c r="E44" s="9">
        <f>VLOOKUP($C44,'[2]Base de Dados'!$E$1:$I$100000,5,FALSE)</f>
        <v>0</v>
      </c>
      <c r="F44" s="9">
        <f>Tabela3294954[[#This Row],[QUANTIDADE]]*Tabela3294954[[#This Row],[CONSUMO]]</f>
        <v>0</v>
      </c>
      <c r="G44" s="9">
        <f>VLOOKUP($C44,'[2]Base de Dados'!$E$1:$J$100000,6,FALSE)</f>
        <v>0</v>
      </c>
      <c r="H44" s="9">
        <f>Tabela3294954[[#This Row],[QUANTIDADE]]*Tabela3294954[[#This Row],[CONSUMO2]]</f>
        <v>0</v>
      </c>
      <c r="I44" s="89">
        <f>VLOOKUP($C44,'[2]Base de Dados'!$E$1:$F$100000,2,FALSE)</f>
        <v>0</v>
      </c>
      <c r="J44" s="89">
        <f>VLOOKUP($C44,'[2]Base de Dados'!$E$1:$G$100000,3,FALSE)</f>
        <v>0</v>
      </c>
      <c r="K44" s="112"/>
    </row>
    <row r="45" spans="1:11">
      <c r="A45" s="144"/>
      <c r="B45" s="43">
        <f>B44+1</f>
        <v>9</v>
      </c>
      <c r="C45" s="8">
        <v>0</v>
      </c>
      <c r="D45" s="115">
        <v>0</v>
      </c>
      <c r="E45" s="9">
        <f>VLOOKUP($C45,'[2]Base de Dados'!$E$1:$I$100000,5,FALSE)</f>
        <v>0</v>
      </c>
      <c r="F45" s="9">
        <f>Tabela3294954[[#This Row],[QUANTIDADE]]*Tabela3294954[[#This Row],[CONSUMO]]</f>
        <v>0</v>
      </c>
      <c r="G45" s="9">
        <f>VLOOKUP($C45,'[2]Base de Dados'!$E$1:$J$100000,6,FALSE)</f>
        <v>0</v>
      </c>
      <c r="H45" s="9">
        <f>Tabela3294954[[#This Row],[QUANTIDADE]]*Tabela3294954[[#This Row],[CONSUMO2]]</f>
        <v>0</v>
      </c>
      <c r="I45" s="89">
        <f>VLOOKUP($C45,'[2]Base de Dados'!$E$1:$F$100000,2,FALSE)</f>
        <v>0</v>
      </c>
      <c r="J45" s="89">
        <f>VLOOKUP($C45,'[2]Base de Dados'!$E$1:$G$100000,3,FALSE)</f>
        <v>0</v>
      </c>
      <c r="K45" s="112"/>
    </row>
    <row r="46" spans="1:11" ht="15" thickBot="1">
      <c r="A46" s="145"/>
      <c r="B46" s="44">
        <f>B45+1</f>
        <v>10</v>
      </c>
      <c r="C46" s="8">
        <v>0</v>
      </c>
      <c r="D46" s="113">
        <v>0</v>
      </c>
      <c r="E46" s="46">
        <f>VLOOKUP($C46,'[2]Base de Dados'!$E$1:$I$100000,5,FALSE)</f>
        <v>0</v>
      </c>
      <c r="F46" s="46">
        <f>Tabela3294954[[#This Row],[QUANTIDADE]]*Tabela3294954[[#This Row],[CONSUMO]]</f>
        <v>0</v>
      </c>
      <c r="G46" s="46">
        <f>VLOOKUP($C46,'[2]Base de Dados'!$E$1:$J$100000,6,FALSE)</f>
        <v>0</v>
      </c>
      <c r="H46" s="46">
        <f>Tabela3294954[[#This Row],[QUANTIDADE]]*Tabela3294954[[#This Row],[CONSUMO2]]</f>
        <v>0</v>
      </c>
      <c r="I46" s="90">
        <f>VLOOKUP($C46,'[2]Base de Dados'!$E$1:$F$100000,2,FALSE)</f>
        <v>0</v>
      </c>
      <c r="J46" s="90">
        <f>VLOOKUP($C46,'[2]Base de Dados'!$E$1:$G$100000,3,FALSE)</f>
        <v>0</v>
      </c>
      <c r="K46" s="114"/>
    </row>
    <row r="47" spans="1:11" ht="18.600000000000001" thickTop="1">
      <c r="A47" s="143" t="s">
        <v>76</v>
      </c>
      <c r="B47" s="49"/>
      <c r="C47" s="50"/>
      <c r="D47" s="50"/>
      <c r="E47" s="50"/>
      <c r="F47" s="50"/>
      <c r="G47" s="50"/>
      <c r="H47" s="50"/>
      <c r="I47" s="50"/>
      <c r="J47" s="50"/>
      <c r="K47" s="51"/>
    </row>
    <row r="48" spans="1:11" s="7" customFormat="1" ht="10.199999999999999" hidden="1">
      <c r="A48" s="144"/>
      <c r="B48" s="52" t="s">
        <v>7</v>
      </c>
      <c r="C48" s="53" t="s">
        <v>9</v>
      </c>
      <c r="D48" s="53" t="s">
        <v>10</v>
      </c>
      <c r="E48" s="53" t="s">
        <v>11</v>
      </c>
      <c r="F48" s="53" t="s">
        <v>12</v>
      </c>
      <c r="G48" s="53" t="s">
        <v>13</v>
      </c>
      <c r="H48" s="53" t="s">
        <v>14</v>
      </c>
      <c r="I48" s="53" t="s">
        <v>15</v>
      </c>
      <c r="J48" s="53" t="s">
        <v>96</v>
      </c>
      <c r="K48" s="54" t="s">
        <v>16</v>
      </c>
    </row>
    <row r="49" spans="1:11">
      <c r="A49" s="144"/>
      <c r="B49" s="43">
        <v>1</v>
      </c>
      <c r="C49" s="8" t="s">
        <v>132</v>
      </c>
      <c r="D49" s="98">
        <v>0</v>
      </c>
      <c r="E49" s="8">
        <f>VLOOKUP($C49,'[2]Base de Dados'!$E$1:$I$100000,5,FALSE)</f>
        <v>2E-3</v>
      </c>
      <c r="F49" s="9">
        <f>Tabela3237125257[[#This Row],[QUANTIDADE]]*Tabela3237125257[[#This Row],[CONSUMO]]</f>
        <v>0</v>
      </c>
      <c r="G49" s="8">
        <f>VLOOKUP($C49,'[2]Base de Dados'!$E$1:$J$100000,6,FALSE)</f>
        <v>6.7999999999999996E-3</v>
      </c>
      <c r="H49" s="9">
        <f>Tabela3237125257[[#This Row],[QUANTIDADE]]*Tabela3237125257[[#This Row],[CONSUMO2]]</f>
        <v>0</v>
      </c>
      <c r="I49" s="75" t="str">
        <f>VLOOKUP($C49,'[2]Base de Dados'!$E$1:$F$100000,2,FALSE)</f>
        <v>SINALIZADOR SONORO ENDER.</v>
      </c>
      <c r="J49" s="75" t="str">
        <f>VLOOKUP($C49,'[2]Base de Dados'!$E$1:$G$100000,3,FALSE)</f>
        <v>SAE485T01B0-IP-20 - 95dB</v>
      </c>
      <c r="K49" s="112"/>
    </row>
    <row r="50" spans="1:11" s="11" customFormat="1">
      <c r="A50" s="144"/>
      <c r="B50" s="43">
        <f t="shared" ref="B50:B53" si="3">B49+1</f>
        <v>2</v>
      </c>
      <c r="C50" s="8" t="s">
        <v>133</v>
      </c>
      <c r="D50" s="98">
        <v>0</v>
      </c>
      <c r="E50" s="9">
        <f>VLOOKUP($C50,'[2]Base de Dados'!$E$1:$I$100000,5,FALSE)</f>
        <v>2E-3</v>
      </c>
      <c r="F50" s="9">
        <f>Tabela3237125257[[#This Row],[QUANTIDADE]]*Tabela3237125257[[#This Row],[CONSUMO]]</f>
        <v>0</v>
      </c>
      <c r="G50" s="9">
        <f>VLOOKUP($C50,'[2]Base de Dados'!$E$1:$J$100000,6,FALSE)</f>
        <v>6.7999999999999996E-3</v>
      </c>
      <c r="H50" s="9">
        <f>Tabela3237125257[[#This Row],[QUANTIDADE]]*Tabela3237125257[[#This Row],[CONSUMO2]]</f>
        <v>0</v>
      </c>
      <c r="I50" s="89" t="str">
        <f>VLOOKUP($C50,'[2]Base de Dados'!$E$1:$F$100000,2,FALSE)</f>
        <v>SINALIZADOR SONORO ENDER.</v>
      </c>
      <c r="J50" s="89" t="str">
        <f>VLOOKUP($C50,'[2]Base de Dados'!$E$1:$G$100000,3,FALSE)</f>
        <v>SAE485T01B1-IP-55 - 95dB</v>
      </c>
      <c r="K50" s="112"/>
    </row>
    <row r="51" spans="1:11">
      <c r="A51" s="144"/>
      <c r="B51" s="43">
        <f t="shared" si="3"/>
        <v>3</v>
      </c>
      <c r="C51" s="8" t="s">
        <v>134</v>
      </c>
      <c r="D51" s="98">
        <v>14</v>
      </c>
      <c r="E51" s="9">
        <f>VLOOKUP($C51,'[2]Base de Dados'!$E$1:$I$100000,5,FALSE)</f>
        <v>2E-3</v>
      </c>
      <c r="F51" s="9">
        <f>Tabela3237125257[[#This Row],[QUANTIDADE]]*Tabela3237125257[[#This Row],[CONSUMO]]</f>
        <v>2.8000000000000001E-2</v>
      </c>
      <c r="G51" s="9">
        <f>VLOOKUP($C51,'[2]Base de Dados'!$E$1:$J$100000,6,FALSE)</f>
        <v>4.8000000000000001E-2</v>
      </c>
      <c r="H51" s="9">
        <f>Tabela3237125257[[#This Row],[QUANTIDADE]]*Tabela3237125257[[#This Row],[CONSUMO2]]</f>
        <v>0.67200000000000004</v>
      </c>
      <c r="I51" s="89" t="str">
        <f>VLOOKUP($C51,'[2]Base de Dados'!$E$1:$F$100000,2,FALSE)</f>
        <v>SINALIZADOR AUDIOVISUAL ENDER.</v>
      </c>
      <c r="J51" s="89" t="str">
        <f>VLOOKUP($C51,'[2]Base de Dados'!$E$1:$G$100000,3,FALSE)</f>
        <v>SAV485T01B0-IP-20 - LED</v>
      </c>
      <c r="K51" s="112"/>
    </row>
    <row r="52" spans="1:11">
      <c r="A52" s="144"/>
      <c r="B52" s="43">
        <f t="shared" si="3"/>
        <v>4</v>
      </c>
      <c r="C52" s="8" t="s">
        <v>135</v>
      </c>
      <c r="D52" s="98">
        <v>1</v>
      </c>
      <c r="E52" s="9">
        <f>VLOOKUP($C52,'[2]Base de Dados'!$E$1:$I$100000,5,FALSE)</f>
        <v>2E-3</v>
      </c>
      <c r="F52" s="9">
        <f>Tabela3237125257[[#This Row],[QUANTIDADE]]*Tabela3237125257[[#This Row],[CONSUMO]]</f>
        <v>2E-3</v>
      </c>
      <c r="G52" s="9">
        <f>VLOOKUP($C52,'[2]Base de Dados'!$E$1:$J$100000,6,FALSE)</f>
        <v>4.8000000000000001E-2</v>
      </c>
      <c r="H52" s="9">
        <f>Tabela3237125257[[#This Row],[QUANTIDADE]]*Tabela3237125257[[#This Row],[CONSUMO2]]</f>
        <v>4.8000000000000001E-2</v>
      </c>
      <c r="I52" s="89" t="str">
        <f>VLOOKUP($C52,'[2]Base de Dados'!$E$1:$F$100000,2,FALSE)</f>
        <v>SINALIZADOR AUDIOVISUAL ENDER.</v>
      </c>
      <c r="J52" s="89" t="str">
        <f>VLOOKUP($C52,'[2]Base de Dados'!$E$1:$G$100000,3,FALSE)</f>
        <v>SAV485T01B1-IP-55 - LED</v>
      </c>
      <c r="K52" s="112"/>
    </row>
    <row r="53" spans="1:11">
      <c r="A53" s="144"/>
      <c r="B53" s="43">
        <f t="shared" si="3"/>
        <v>5</v>
      </c>
      <c r="C53" s="8" t="s">
        <v>136</v>
      </c>
      <c r="D53" s="98">
        <v>0</v>
      </c>
      <c r="E53" s="9">
        <f>VLOOKUP($C53,'[2]Base de Dados'!$E$1:$I$100000,5,FALSE)</f>
        <v>2E-3</v>
      </c>
      <c r="F53" s="9">
        <f>Tabela3237125257[[#This Row],[QUANTIDADE]]*Tabela3237125257[[#This Row],[CONSUMO]]</f>
        <v>0</v>
      </c>
      <c r="G53" s="9">
        <f>VLOOKUP($C53,'[2]Base de Dados'!$E$1:$J$100000,6,FALSE)</f>
        <v>4.3799999999999999E-2</v>
      </c>
      <c r="H53" s="9">
        <f>Tabela3237125257[[#This Row],[QUANTIDADE]]*Tabela3237125257[[#This Row],[CONSUMO2]]</f>
        <v>0</v>
      </c>
      <c r="I53" s="89" t="str">
        <f>VLOOKUP($C53,'[2]Base de Dados'!$E$1:$F$100000,2,FALSE)</f>
        <v>SINALIZADOR VISUAL ENDER.</v>
      </c>
      <c r="J53" s="89" t="str">
        <f>VLOOKUP($C53,'[2]Base de Dados'!$E$1:$G$100000,3,FALSE)</f>
        <v>SVE485T01B0-IP-20 - LED</v>
      </c>
      <c r="K53" s="112"/>
    </row>
    <row r="54" spans="1:11">
      <c r="A54" s="144"/>
      <c r="B54" s="43">
        <f>B53+1</f>
        <v>6</v>
      </c>
      <c r="C54" s="8" t="s">
        <v>137</v>
      </c>
      <c r="D54" s="98">
        <v>0</v>
      </c>
      <c r="E54" s="9">
        <f>VLOOKUP($C54,'[2]Base de Dados'!$E$1:$I$100000,5,FALSE)</f>
        <v>2E-3</v>
      </c>
      <c r="F54" s="9">
        <f>Tabela3237125257[[#This Row],[QUANTIDADE]]*Tabela3237125257[[#This Row],[CONSUMO]]</f>
        <v>0</v>
      </c>
      <c r="G54" s="9">
        <f>VLOOKUP($C54,'[2]Base de Dados'!$E$1:$J$100000,6,FALSE)</f>
        <v>4.3799999999999999E-2</v>
      </c>
      <c r="H54" s="9">
        <f>Tabela3237125257[[#This Row],[QUANTIDADE]]*Tabela3237125257[[#This Row],[CONSUMO2]]</f>
        <v>0</v>
      </c>
      <c r="I54" s="89" t="str">
        <f>VLOOKUP($C54,'[2]Base de Dados'!$E$1:$F$100000,2,FALSE)</f>
        <v>SINALIZADOR VISUAL ENDER.</v>
      </c>
      <c r="J54" s="89" t="str">
        <f>VLOOKUP($C54,'[2]Base de Dados'!$E$1:$G$100000,3,FALSE)</f>
        <v>SVE485T01B1-IP-55 - LED</v>
      </c>
      <c r="K54" s="112"/>
    </row>
    <row r="55" spans="1:11">
      <c r="A55" s="144"/>
      <c r="B55" s="43">
        <f>B54+1</f>
        <v>7</v>
      </c>
      <c r="C55" s="8" t="s">
        <v>138</v>
      </c>
      <c r="D55" s="115">
        <v>0</v>
      </c>
      <c r="E55" s="9">
        <f>VLOOKUP($C55,'[2]Base de Dados'!$E$1:$I$100000,5,FALSE)</f>
        <v>0</v>
      </c>
      <c r="F55" s="9">
        <f>Tabela3237125257[[#This Row],[QUANTIDADE]]*Tabela3237125257[[#This Row],[CONSUMO]]</f>
        <v>0</v>
      </c>
      <c r="G55" s="9">
        <f>VLOOKUP($C55,'[2]Base de Dados'!$E$1:$J$100000,6,FALSE)</f>
        <v>0</v>
      </c>
      <c r="H55" s="9">
        <f>Tabela3237125257[[#This Row],[QUANTIDADE]]*Tabela3237125257[[#This Row],[CONSUMO2]]</f>
        <v>0</v>
      </c>
      <c r="I55" s="89" t="str">
        <f>VLOOKUP($C55,'[2]Base de Dados'!$E$1:$F$100000,2,FALSE)</f>
        <v>SINALIZADOR VISUAL ENDER.</v>
      </c>
      <c r="J55" s="89" t="str">
        <f>VLOOKUP($C55,'[2]Base de Dados'!$E$1:$G$100000,3,FALSE)</f>
        <v>SVE485T02B0-IP-20 - XENON</v>
      </c>
      <c r="K55" s="112"/>
    </row>
    <row r="56" spans="1:11">
      <c r="A56" s="144"/>
      <c r="B56" s="43">
        <f>B55+1</f>
        <v>8</v>
      </c>
      <c r="C56" s="8" t="s">
        <v>139</v>
      </c>
      <c r="D56" s="115">
        <v>0</v>
      </c>
      <c r="E56" s="9">
        <f>VLOOKUP($C56,'[2]Base de Dados'!$E$1:$I$100000,5,FALSE)</f>
        <v>0</v>
      </c>
      <c r="F56" s="9">
        <f>Tabela3237125257[[#This Row],[QUANTIDADE]]*Tabela3237125257[[#This Row],[CONSUMO]]</f>
        <v>0</v>
      </c>
      <c r="G56" s="9">
        <f>VLOOKUP($C56,'[2]Base de Dados'!$E$1:$J$100000,6,FALSE)</f>
        <v>0</v>
      </c>
      <c r="H56" s="9">
        <f>Tabela3237125257[[#This Row],[QUANTIDADE]]*Tabela3237125257[[#This Row],[CONSUMO2]]</f>
        <v>0</v>
      </c>
      <c r="I56" s="89" t="str">
        <f>VLOOKUP($C56,'[2]Base de Dados'!$E$1:$F$100000,2,FALSE)</f>
        <v>SINALIZADOR VISUAL ENDER.</v>
      </c>
      <c r="J56" s="89" t="str">
        <f>VLOOKUP($C56,'[2]Base de Dados'!$E$1:$G$100000,3,FALSE)</f>
        <v>SVE485T02B1-IP-55 - XENON</v>
      </c>
      <c r="K56" s="112"/>
    </row>
    <row r="57" spans="1:11">
      <c r="A57" s="144"/>
      <c r="B57" s="43">
        <f>B56+1</f>
        <v>9</v>
      </c>
      <c r="C57" s="8" t="s">
        <v>140</v>
      </c>
      <c r="D57" s="115">
        <v>0</v>
      </c>
      <c r="E57" s="9">
        <f>VLOOKUP($C57,'[2]Base de Dados'!$E$1:$I$100000,5,FALSE)</f>
        <v>7.4000000000000003E-3</v>
      </c>
      <c r="F57" s="9">
        <f>Tabela3237125257[[#This Row],[QUANTIDADE]]*Tabela3237125257[[#This Row],[CONSUMO]]</f>
        <v>0</v>
      </c>
      <c r="G57" s="9">
        <f>VLOOKUP($C57,'[2]Base de Dados'!$E$1:$J$100000,6,FALSE)</f>
        <v>2.9499999999999998E-2</v>
      </c>
      <c r="H57" s="9">
        <f>Tabela3237125257[[#This Row],[QUANTIDADE]]*Tabela3237125257[[#This Row],[CONSUMO2]]</f>
        <v>0</v>
      </c>
      <c r="I57" s="89" t="str">
        <f>VLOOKUP($C57,'[2]Base de Dados'!$E$1:$F$100000,2,FALSE)</f>
        <v>INTERFACE END. P/ SINALIZ/COM.</v>
      </c>
      <c r="J57" s="89" t="str">
        <f>VLOOKUP($C57,'[2]Base de Dados'!$E$1:$G$100000,3,FALSE)</f>
        <v>MRE485T01B0-IP-20</v>
      </c>
      <c r="K57" s="112"/>
    </row>
    <row r="58" spans="1:11" ht="15" thickBot="1">
      <c r="A58" s="145"/>
      <c r="B58" s="44">
        <f>B57+1</f>
        <v>10</v>
      </c>
      <c r="C58" s="116" t="s">
        <v>141</v>
      </c>
      <c r="D58" s="113">
        <v>0</v>
      </c>
      <c r="E58" s="46">
        <f>VLOOKUP($C58,'[2]Base de Dados'!$E$1:$I$100000,5,FALSE)</f>
        <v>7.4000000000000003E-3</v>
      </c>
      <c r="F58" s="46">
        <f>Tabela3237125257[[#This Row],[QUANTIDADE]]*Tabela3237125257[[#This Row],[CONSUMO]]</f>
        <v>0</v>
      </c>
      <c r="G58" s="46">
        <f>VLOOKUP($C58,'[2]Base de Dados'!$E$1:$J$100000,6,FALSE)</f>
        <v>2.9499999999999998E-2</v>
      </c>
      <c r="H58" s="46">
        <f>Tabela3237125257[[#This Row],[QUANTIDADE]]*Tabela3237125257[[#This Row],[CONSUMO2]]</f>
        <v>0</v>
      </c>
      <c r="I58" s="90" t="str">
        <f>VLOOKUP($C58,'[2]Base de Dados'!$E$1:$F$100000,2,FALSE)</f>
        <v>INTERFACE END. P/ SINALIZ/COM.</v>
      </c>
      <c r="J58" s="90" t="str">
        <f>VLOOKUP($C58,'[2]Base de Dados'!$E$1:$G$100000,3,FALSE)</f>
        <v>MRE485T01B1-IP-55</v>
      </c>
      <c r="K58" s="114"/>
    </row>
    <row r="59" spans="1:11" ht="18.600000000000001" thickTop="1">
      <c r="A59" s="159" t="s">
        <v>77</v>
      </c>
      <c r="B59" s="49"/>
      <c r="C59" s="50"/>
      <c r="D59" s="50"/>
      <c r="E59" s="50"/>
      <c r="F59" s="50"/>
      <c r="G59" s="50"/>
      <c r="H59" s="50"/>
      <c r="I59" s="50"/>
      <c r="J59" s="50"/>
      <c r="K59" s="51"/>
    </row>
    <row r="60" spans="1:11" hidden="1">
      <c r="A60" s="160"/>
      <c r="B60" s="52" t="s">
        <v>7</v>
      </c>
      <c r="C60" s="53" t="s">
        <v>9</v>
      </c>
      <c r="D60" s="53" t="s">
        <v>10</v>
      </c>
      <c r="E60" s="53" t="s">
        <v>11</v>
      </c>
      <c r="F60" s="53" t="s">
        <v>12</v>
      </c>
      <c r="G60" s="53" t="s">
        <v>13</v>
      </c>
      <c r="H60" s="53" t="s">
        <v>14</v>
      </c>
      <c r="I60" s="53" t="s">
        <v>15</v>
      </c>
      <c r="J60" s="53" t="s">
        <v>96</v>
      </c>
      <c r="K60" s="54" t="s">
        <v>16</v>
      </c>
    </row>
    <row r="61" spans="1:11">
      <c r="A61" s="160"/>
      <c r="B61" s="43">
        <v>1</v>
      </c>
      <c r="C61" s="8">
        <v>0</v>
      </c>
      <c r="D61" s="98">
        <v>0</v>
      </c>
      <c r="E61" s="8">
        <f>VLOOKUP($C61,'[2]Base de Dados'!$E$1:$I$100000,5,FALSE)</f>
        <v>0</v>
      </c>
      <c r="F61" s="9">
        <f>Tabela323105055[[#This Row],[QUANTIDADE]]*Tabela323105055[[#This Row],[CONSUMO]]</f>
        <v>0</v>
      </c>
      <c r="G61" s="8">
        <f>VLOOKUP($C61,'[2]Base de Dados'!$E$1:$J$100000,6,FALSE)</f>
        <v>0</v>
      </c>
      <c r="H61" s="9">
        <f>Tabela323105055[[#This Row],[QUANTIDADE]]*Tabela323105055[[#This Row],[CONSUMO2]]</f>
        <v>0</v>
      </c>
      <c r="I61" s="75">
        <f>VLOOKUP($C61,'[2]Base de Dados'!$E$1:$F$100000,2,FALSE)</f>
        <v>0</v>
      </c>
      <c r="J61" s="75">
        <f>VLOOKUP($C61,'[2]Base de Dados'!$E$1:$G$100000,3,FALSE)</f>
        <v>0</v>
      </c>
      <c r="K61" s="112"/>
    </row>
    <row r="62" spans="1:11">
      <c r="A62" s="160"/>
      <c r="B62" s="43">
        <f t="shared" ref="B62:B71" si="4">B61+1</f>
        <v>2</v>
      </c>
      <c r="C62" s="8">
        <v>0</v>
      </c>
      <c r="D62" s="98">
        <v>0</v>
      </c>
      <c r="E62" s="9">
        <f>VLOOKUP($C62,'[2]Base de Dados'!$E$1:$I$100000,5,FALSE)</f>
        <v>0</v>
      </c>
      <c r="F62" s="9">
        <f>Tabela323105055[[#This Row],[QUANTIDADE]]*Tabela323105055[[#This Row],[CONSUMO]]</f>
        <v>0</v>
      </c>
      <c r="G62" s="9">
        <f>VLOOKUP($C62,'[2]Base de Dados'!$E$1:$J$100000,6,FALSE)</f>
        <v>0</v>
      </c>
      <c r="H62" s="9">
        <f>Tabela323105055[[#This Row],[QUANTIDADE]]*Tabela323105055[[#This Row],[CONSUMO2]]</f>
        <v>0</v>
      </c>
      <c r="I62" s="89">
        <f>VLOOKUP($C62,'[2]Base de Dados'!$E$1:$F$100000,2,FALSE)</f>
        <v>0</v>
      </c>
      <c r="J62" s="89">
        <f>VLOOKUP($C62,'[2]Base de Dados'!$E$1:$G$100000,3,FALSE)</f>
        <v>0</v>
      </c>
      <c r="K62" s="112"/>
    </row>
    <row r="63" spans="1:11">
      <c r="A63" s="160"/>
      <c r="B63" s="43">
        <f t="shared" si="4"/>
        <v>3</v>
      </c>
      <c r="C63" s="8">
        <v>0</v>
      </c>
      <c r="D63" s="98">
        <v>0</v>
      </c>
      <c r="E63" s="9">
        <f>VLOOKUP($C63,'[2]Base de Dados'!$E$1:$I$100000,5,FALSE)</f>
        <v>0</v>
      </c>
      <c r="F63" s="9">
        <f>Tabela323105055[[#This Row],[QUANTIDADE]]*Tabela323105055[[#This Row],[CONSUMO]]</f>
        <v>0</v>
      </c>
      <c r="G63" s="9">
        <f>VLOOKUP($C63,'[2]Base de Dados'!$E$1:$J$100000,6,FALSE)</f>
        <v>0</v>
      </c>
      <c r="H63" s="9">
        <f>Tabela323105055[[#This Row],[QUANTIDADE]]*Tabela323105055[[#This Row],[CONSUMO2]]</f>
        <v>0</v>
      </c>
      <c r="I63" s="89">
        <f>VLOOKUP($C63,'[2]Base de Dados'!$E$1:$F$100000,2,FALSE)</f>
        <v>0</v>
      </c>
      <c r="J63" s="89">
        <f>VLOOKUP($C63,'[2]Base de Dados'!$E$1:$G$100000,3,FALSE)</f>
        <v>0</v>
      </c>
      <c r="K63" s="112"/>
    </row>
    <row r="64" spans="1:11">
      <c r="A64" s="160"/>
      <c r="B64" s="43">
        <f t="shared" si="4"/>
        <v>4</v>
      </c>
      <c r="C64" s="8">
        <v>0</v>
      </c>
      <c r="D64" s="98">
        <v>0</v>
      </c>
      <c r="E64" s="9">
        <f>VLOOKUP($C64,'[2]Base de Dados'!$E$1:$I$100000,5,FALSE)</f>
        <v>0</v>
      </c>
      <c r="F64" s="9">
        <f>Tabela323105055[[#This Row],[QUANTIDADE]]*Tabela323105055[[#This Row],[CONSUMO]]</f>
        <v>0</v>
      </c>
      <c r="G64" s="9">
        <f>VLOOKUP($C64,'[2]Base de Dados'!$E$1:$J$100000,6,FALSE)</f>
        <v>0</v>
      </c>
      <c r="H64" s="9">
        <f>Tabela323105055[[#This Row],[QUANTIDADE]]*Tabela323105055[[#This Row],[CONSUMO2]]</f>
        <v>0</v>
      </c>
      <c r="I64" s="89">
        <f>VLOOKUP($C64,'[2]Base de Dados'!$E$1:$F$100000,2,FALSE)</f>
        <v>0</v>
      </c>
      <c r="J64" s="89">
        <f>VLOOKUP($C64,'[2]Base de Dados'!$E$1:$G$100000,3,FALSE)</f>
        <v>0</v>
      </c>
      <c r="K64" s="112"/>
    </row>
    <row r="65" spans="1:11">
      <c r="A65" s="160"/>
      <c r="B65" s="43">
        <f t="shared" si="4"/>
        <v>5</v>
      </c>
      <c r="C65" s="8">
        <v>0</v>
      </c>
      <c r="D65" s="98">
        <v>0</v>
      </c>
      <c r="E65" s="9">
        <f>VLOOKUP($C65,'[2]Base de Dados'!$E$1:$I$100000,5,FALSE)</f>
        <v>0</v>
      </c>
      <c r="F65" s="9">
        <f>Tabela323105055[[#This Row],[QUANTIDADE]]*Tabela323105055[[#This Row],[CONSUMO]]</f>
        <v>0</v>
      </c>
      <c r="G65" s="9">
        <f>VLOOKUP($C65,'[2]Base de Dados'!$E$1:$J$100000,6,FALSE)</f>
        <v>0</v>
      </c>
      <c r="H65" s="9">
        <f>Tabela323105055[[#This Row],[QUANTIDADE]]*Tabela323105055[[#This Row],[CONSUMO2]]</f>
        <v>0</v>
      </c>
      <c r="I65" s="89">
        <f>VLOOKUP($C65,'[2]Base de Dados'!$E$1:$F$100000,2,FALSE)</f>
        <v>0</v>
      </c>
      <c r="J65" s="89">
        <f>VLOOKUP($C65,'[2]Base de Dados'!$E$1:$G$100000,3,FALSE)</f>
        <v>0</v>
      </c>
      <c r="K65" s="112"/>
    </row>
    <row r="66" spans="1:11">
      <c r="A66" s="160"/>
      <c r="B66" s="43">
        <f t="shared" si="4"/>
        <v>6</v>
      </c>
      <c r="C66" s="8">
        <v>0</v>
      </c>
      <c r="D66" s="98">
        <v>0</v>
      </c>
      <c r="E66" s="98">
        <f>VLOOKUP($C66,'[2]Base de Dados'!$E$1:$I$100000,5,FALSE)</f>
        <v>0</v>
      </c>
      <c r="F66" s="9">
        <f>Tabela323105055[[#This Row],[QUANTIDADE]]*Tabela323105055[[#This Row],[CONSUMO]]</f>
        <v>0</v>
      </c>
      <c r="G66" s="98">
        <f>VLOOKUP($C66,'[2]Base de Dados'!$E$1:$J$100000,6,FALSE)</f>
        <v>0</v>
      </c>
      <c r="H66" s="9">
        <f>Tabela323105055[[#This Row],[QUANTIDADE]]*Tabela323105055[[#This Row],[CONSUMO2]]</f>
        <v>0</v>
      </c>
      <c r="I66" s="89">
        <f>VLOOKUP($C66,'[2]Base de Dados'!$E$1:$F$100000,2,FALSE)</f>
        <v>0</v>
      </c>
      <c r="J66" s="89">
        <f>VLOOKUP($C66,'[2]Base de Dados'!$E$1:$G$100000,3,FALSE)</f>
        <v>0</v>
      </c>
      <c r="K66" s="112"/>
    </row>
    <row r="67" spans="1:11">
      <c r="A67" s="160"/>
      <c r="B67" s="43">
        <f t="shared" si="4"/>
        <v>7</v>
      </c>
      <c r="C67" s="8">
        <v>0</v>
      </c>
      <c r="D67" s="98">
        <v>0</v>
      </c>
      <c r="E67" s="98">
        <f>VLOOKUP($C67,'[2]Base de Dados'!$E$1:$I$100000,5,FALSE)</f>
        <v>0</v>
      </c>
      <c r="F67" s="9">
        <f>Tabela323105055[[#This Row],[QUANTIDADE]]*Tabela323105055[[#This Row],[CONSUMO]]</f>
        <v>0</v>
      </c>
      <c r="G67" s="98">
        <f>VLOOKUP($C67,'[2]Base de Dados'!$E$1:$J$100000,6,FALSE)</f>
        <v>0</v>
      </c>
      <c r="H67" s="9">
        <f>Tabela323105055[[#This Row],[QUANTIDADE]]*Tabela323105055[[#This Row],[CONSUMO2]]</f>
        <v>0</v>
      </c>
      <c r="I67" s="89">
        <f>VLOOKUP($C67,'[2]Base de Dados'!$E$1:$F$100000,2,FALSE)</f>
        <v>0</v>
      </c>
      <c r="J67" s="89">
        <f>VLOOKUP($C67,'[2]Base de Dados'!$E$1:$G$100000,3,FALSE)</f>
        <v>0</v>
      </c>
      <c r="K67" s="112"/>
    </row>
    <row r="68" spans="1:11">
      <c r="A68" s="160"/>
      <c r="B68" s="43">
        <f t="shared" si="4"/>
        <v>8</v>
      </c>
      <c r="C68" s="8">
        <v>0</v>
      </c>
      <c r="D68" s="98">
        <v>0</v>
      </c>
      <c r="E68" s="98">
        <f>VLOOKUP($C68,'[2]Base de Dados'!$E$1:$I$100000,5,FALSE)</f>
        <v>0</v>
      </c>
      <c r="F68" s="9">
        <f>Tabela323105055[[#This Row],[QUANTIDADE]]*Tabela323105055[[#This Row],[CONSUMO]]</f>
        <v>0</v>
      </c>
      <c r="G68" s="98">
        <f>VLOOKUP($C68,'[2]Base de Dados'!$E$1:$J$100000,6,FALSE)</f>
        <v>0</v>
      </c>
      <c r="H68" s="9">
        <f>Tabela323105055[[#This Row],[QUANTIDADE]]*Tabela323105055[[#This Row],[CONSUMO2]]</f>
        <v>0</v>
      </c>
      <c r="I68" s="89">
        <f>VLOOKUP($C68,'[2]Base de Dados'!$E$1:$F$100000,2,FALSE)</f>
        <v>0</v>
      </c>
      <c r="J68" s="89">
        <f>VLOOKUP($C68,'[2]Base de Dados'!$E$1:$G$100000,3,FALSE)</f>
        <v>0</v>
      </c>
      <c r="K68" s="112"/>
    </row>
    <row r="69" spans="1:11">
      <c r="A69" s="160"/>
      <c r="B69" s="43">
        <f t="shared" si="4"/>
        <v>9</v>
      </c>
      <c r="C69" s="8">
        <v>0</v>
      </c>
      <c r="D69" s="98">
        <v>0</v>
      </c>
      <c r="E69" s="98">
        <f>VLOOKUP($C69,'[2]Base de Dados'!$E$1:$I$100000,5,FALSE)</f>
        <v>0</v>
      </c>
      <c r="F69" s="9">
        <f>Tabela323105055[[#This Row],[QUANTIDADE]]*Tabela323105055[[#This Row],[CONSUMO]]</f>
        <v>0</v>
      </c>
      <c r="G69" s="98">
        <f>VLOOKUP($C69,'[2]Base de Dados'!$E$1:$J$100000,6,FALSE)</f>
        <v>0</v>
      </c>
      <c r="H69" s="9">
        <f>Tabela323105055[[#This Row],[QUANTIDADE]]*Tabela323105055[[#This Row],[CONSUMO2]]</f>
        <v>0</v>
      </c>
      <c r="I69" s="89">
        <f>VLOOKUP($C69,'[2]Base de Dados'!$E$1:$F$100000,2,FALSE)</f>
        <v>0</v>
      </c>
      <c r="J69" s="89">
        <f>VLOOKUP($C69,'[2]Base de Dados'!$E$1:$G$100000,3,FALSE)</f>
        <v>0</v>
      </c>
      <c r="K69" s="112"/>
    </row>
    <row r="70" spans="1:11" ht="15" thickBot="1">
      <c r="A70" s="161"/>
      <c r="B70" s="44">
        <f t="shared" si="4"/>
        <v>10</v>
      </c>
      <c r="C70" s="116">
        <v>0</v>
      </c>
      <c r="D70" s="99">
        <v>0</v>
      </c>
      <c r="E70" s="99">
        <f>VLOOKUP($C70,'[2]Base de Dados'!$E$1:$I$100000,5,FALSE)</f>
        <v>0</v>
      </c>
      <c r="F70" s="46">
        <f>Tabela323105055[[#This Row],[QUANTIDADE]]*Tabela323105055[[#This Row],[CONSUMO]]</f>
        <v>0</v>
      </c>
      <c r="G70" s="99">
        <f>VLOOKUP($C70,'[2]Base de Dados'!$E$1:$J$100000,6,FALSE)</f>
        <v>0</v>
      </c>
      <c r="H70" s="46">
        <f>Tabela323105055[[#This Row],[QUANTIDADE]]*Tabela323105055[[#This Row],[CONSUMO2]]</f>
        <v>0</v>
      </c>
      <c r="I70" s="90">
        <f>VLOOKUP($C70,'[2]Base de Dados'!$E$1:$F$100000,2,FALSE)</f>
        <v>0</v>
      </c>
      <c r="J70" s="90">
        <f>VLOOKUP($C70,'[2]Base de Dados'!$E$1:$G$100000,3,FALSE)</f>
        <v>0</v>
      </c>
      <c r="K70" s="114"/>
    </row>
    <row r="71" spans="1:11" ht="15.6" thickTop="1" thickBot="1">
      <c r="A71" s="64"/>
      <c r="B71" s="57">
        <f t="shared" si="4"/>
        <v>11</v>
      </c>
      <c r="C71" s="58"/>
      <c r="D71" s="65"/>
      <c r="E71" s="59">
        <f>VLOOKUP($C71,'[2]Base de Dados'!$E$1:$I$100000,5,FALSE)</f>
        <v>0</v>
      </c>
      <c r="F71" s="59">
        <f>Tabela323105055[[#This Row],[QUANTIDADE]]*Tabela323105055[[#This Row],[CONSUMO]]</f>
        <v>0</v>
      </c>
      <c r="G71" s="59">
        <f>VLOOKUP($C71,'[2]Base de Dados'!$E$1:$J$100000,6,FALSE)</f>
        <v>0</v>
      </c>
      <c r="H71" s="59">
        <f>Tabela323105055[[#This Row],[QUANTIDADE]]*Tabela323105055[[#This Row],[CONSUMO2]]</f>
        <v>0</v>
      </c>
      <c r="I71" s="60">
        <f>VLOOKUP($C71,'[2]Base de Dados'!$E$1:$F$100000,2,FALSE)</f>
        <v>0</v>
      </c>
      <c r="J71" s="60">
        <f>VLOOKUP($C71,'[2]Base de Dados'!$E$1:$G$100000,3,FALSE)</f>
        <v>0</v>
      </c>
      <c r="K71" s="66"/>
    </row>
    <row r="72" spans="1:11" ht="18.600000000000001" thickBot="1">
      <c r="A72" s="42"/>
      <c r="B72" s="14"/>
      <c r="C72" s="87" t="s">
        <v>18</v>
      </c>
      <c r="D72" s="117" t="s">
        <v>19</v>
      </c>
      <c r="E72" s="16"/>
      <c r="F72" s="17"/>
      <c r="G72" s="16"/>
      <c r="H72" s="17"/>
      <c r="I72" s="18"/>
      <c r="J72" s="93"/>
      <c r="K72" s="19"/>
    </row>
    <row r="73" spans="1:11" ht="19.2" thickTop="1" thickBot="1">
      <c r="A73" s="42"/>
      <c r="B73" s="14"/>
      <c r="C73" s="88"/>
      <c r="D73" s="94">
        <f>SUM(D17:D22,D25:D34,D37:D46,D49:D58,D61:D71)</f>
        <v>31</v>
      </c>
      <c r="E73" s="95" t="s">
        <v>20</v>
      </c>
      <c r="F73" s="96">
        <f>SUM(F17:F22,F49:F54)+SUM(F25:F30)+SUM(F37:F42)+SUM(F61:F66)</f>
        <v>0.16090000000000002</v>
      </c>
      <c r="G73" s="97" t="s">
        <v>20</v>
      </c>
      <c r="H73" s="96">
        <f>SUM(H17:H22,H49:H58)+SUM(H25:H34)*0.1+SUM(H37:H46)+SUM(H61:H71)*0.1</f>
        <v>0.84580000000000011</v>
      </c>
      <c r="I73" s="18"/>
      <c r="J73" s="18"/>
      <c r="K73" s="19"/>
    </row>
    <row r="74" spans="1:11" ht="15.6" thickTop="1" thickBot="1">
      <c r="A74" s="42"/>
      <c r="B74" s="14"/>
      <c r="C74" s="21"/>
      <c r="D74" s="21"/>
      <c r="E74" s="18"/>
      <c r="F74" s="118"/>
      <c r="G74" s="119"/>
      <c r="H74" s="118"/>
      <c r="I74" s="18"/>
      <c r="J74" s="18"/>
      <c r="K74" s="19"/>
    </row>
    <row r="75" spans="1:11" ht="15.6" thickTop="1" thickBot="1">
      <c r="A75" s="42"/>
      <c r="B75" s="14"/>
      <c r="C75" s="21"/>
      <c r="D75" s="22" t="s">
        <v>17</v>
      </c>
      <c r="E75" s="97">
        <v>23.75</v>
      </c>
      <c r="F75" s="118"/>
      <c r="G75" s="120">
        <f>E75*F73</f>
        <v>3.8213750000000002</v>
      </c>
      <c r="H75" s="118" t="s">
        <v>21</v>
      </c>
      <c r="I75" s="18"/>
      <c r="J75" s="18"/>
      <c r="K75" s="19"/>
    </row>
    <row r="76" spans="1:11" ht="15.6" thickTop="1" thickBot="1">
      <c r="A76" s="42"/>
      <c r="B76" s="14"/>
      <c r="C76" s="21"/>
      <c r="D76" s="118"/>
      <c r="E76" s="119"/>
      <c r="F76" s="118"/>
      <c r="G76" s="119"/>
      <c r="H76" s="118"/>
      <c r="I76" s="18"/>
      <c r="J76" s="18"/>
      <c r="K76" s="19"/>
    </row>
    <row r="77" spans="1:11" ht="15.6" thickTop="1" thickBot="1">
      <c r="A77" s="42"/>
      <c r="B77" s="14"/>
      <c r="C77" s="21"/>
      <c r="D77" s="22" t="s">
        <v>24</v>
      </c>
      <c r="E77" s="97">
        <v>0.25</v>
      </c>
      <c r="F77" s="118"/>
      <c r="G77" s="119"/>
      <c r="H77" s="121">
        <f>E77*H73</f>
        <v>0.21145000000000003</v>
      </c>
      <c r="I77" s="21" t="s">
        <v>21</v>
      </c>
      <c r="J77" s="21"/>
      <c r="K77" s="19"/>
    </row>
    <row r="78" spans="1:11" ht="15.6" thickTop="1" thickBot="1">
      <c r="A78" s="42"/>
      <c r="B78" s="14"/>
      <c r="C78" s="21"/>
      <c r="D78" s="118"/>
      <c r="E78" s="119"/>
      <c r="F78" s="21"/>
      <c r="G78" s="18"/>
      <c r="H78" s="21"/>
      <c r="I78" s="18"/>
      <c r="J78" s="18"/>
      <c r="K78" s="19"/>
    </row>
    <row r="79" spans="1:11" ht="15.6" thickTop="1" thickBot="1">
      <c r="A79" s="42"/>
      <c r="B79" s="14"/>
      <c r="C79" s="21"/>
      <c r="D79" s="122" t="s">
        <v>73</v>
      </c>
      <c r="E79" s="35">
        <f>F92</f>
        <v>5</v>
      </c>
      <c r="F79" s="21" t="s">
        <v>21</v>
      </c>
      <c r="G79" s="18"/>
      <c r="H79" s="21"/>
      <c r="I79" s="18"/>
      <c r="J79" s="25"/>
      <c r="K79" s="19"/>
    </row>
    <row r="80" spans="1:11" ht="15.6" thickTop="1" thickBot="1">
      <c r="A80" s="42"/>
      <c r="B80" s="14"/>
      <c r="C80" s="21"/>
      <c r="D80" s="122" t="s">
        <v>22</v>
      </c>
      <c r="E80" s="35">
        <f>E79/24*0.8</f>
        <v>0.16666666666666669</v>
      </c>
      <c r="F80" s="21" t="s">
        <v>23</v>
      </c>
      <c r="G80" s="18"/>
      <c r="H80" s="123">
        <f>G75+H77</f>
        <v>4.0328249999999999</v>
      </c>
      <c r="I80" s="120" t="s">
        <v>26</v>
      </c>
      <c r="J80" s="124"/>
      <c r="K80" s="19"/>
    </row>
    <row r="81" spans="1:11" ht="15.6" thickTop="1" thickBot="1">
      <c r="A81" s="42"/>
      <c r="B81" s="14"/>
      <c r="C81" s="21"/>
      <c r="D81" s="21"/>
      <c r="E81" s="18"/>
      <c r="F81" s="21"/>
      <c r="G81" s="18"/>
      <c r="H81" s="118"/>
      <c r="I81" s="118"/>
      <c r="J81" s="124"/>
      <c r="K81" s="19"/>
    </row>
    <row r="82" spans="1:11" ht="15.6" thickTop="1" thickBot="1">
      <c r="A82" s="42"/>
      <c r="B82" s="14"/>
      <c r="C82" s="21"/>
      <c r="D82" s="21"/>
      <c r="E82" s="18"/>
      <c r="F82" s="21"/>
      <c r="G82" s="18"/>
      <c r="H82" s="123">
        <f>F73</f>
        <v>0.16090000000000002</v>
      </c>
      <c r="I82" s="125" t="s">
        <v>28</v>
      </c>
      <c r="J82" s="119"/>
      <c r="K82" s="19"/>
    </row>
    <row r="83" spans="1:11" ht="15.6" thickTop="1" thickBot="1">
      <c r="A83" s="42"/>
      <c r="B83" s="14"/>
      <c r="C83" s="21"/>
      <c r="D83" s="21"/>
      <c r="E83" s="18"/>
      <c r="F83" s="21"/>
      <c r="G83" s="18"/>
      <c r="H83" s="118"/>
      <c r="I83" s="119"/>
      <c r="J83" s="119"/>
      <c r="K83" s="19"/>
    </row>
    <row r="84" spans="1:11" ht="15.6" thickTop="1" thickBot="1">
      <c r="A84" s="42"/>
      <c r="B84" s="14"/>
      <c r="C84" s="21"/>
      <c r="D84" s="21"/>
      <c r="E84" s="18"/>
      <c r="F84" s="21"/>
      <c r="G84" s="18"/>
      <c r="H84" s="121">
        <f>H73</f>
        <v>0.84580000000000011</v>
      </c>
      <c r="I84" s="120" t="s">
        <v>25</v>
      </c>
      <c r="J84" s="119"/>
      <c r="K84" s="19"/>
    </row>
    <row r="85" spans="1:11" ht="15" thickTop="1">
      <c r="A85" s="42"/>
      <c r="B85" s="14"/>
      <c r="C85" s="21"/>
      <c r="D85" s="21"/>
      <c r="E85" s="18"/>
      <c r="F85" s="21"/>
      <c r="G85" s="18"/>
      <c r="H85" s="118"/>
      <c r="I85" s="119"/>
      <c r="J85" s="119"/>
      <c r="K85" s="19"/>
    </row>
    <row r="86" spans="1:11" ht="15" thickBot="1">
      <c r="A86" s="42"/>
      <c r="B86" s="14"/>
      <c r="C86" s="21"/>
      <c r="D86" s="21"/>
      <c r="E86" s="18"/>
      <c r="F86" s="21"/>
      <c r="G86" s="18"/>
      <c r="H86" s="118"/>
      <c r="I86" s="119"/>
      <c r="J86" s="119"/>
      <c r="K86" s="19"/>
    </row>
    <row r="87" spans="1:11" ht="15.6" thickTop="1" thickBot="1">
      <c r="A87" s="42"/>
      <c r="B87" s="14"/>
      <c r="C87" s="164" t="s">
        <v>35</v>
      </c>
      <c r="D87" s="156" t="s">
        <v>33</v>
      </c>
      <c r="E87" s="166"/>
      <c r="F87" s="126">
        <v>0.05</v>
      </c>
      <c r="G87" s="18"/>
      <c r="H87" s="121">
        <f>E80+H84</f>
        <v>1.0124666666666668</v>
      </c>
      <c r="I87" s="167" t="s">
        <v>27</v>
      </c>
      <c r="J87" s="168"/>
      <c r="K87" s="19"/>
    </row>
    <row r="88" spans="1:11" ht="15.6" thickTop="1" thickBot="1">
      <c r="A88" s="42"/>
      <c r="B88" s="14"/>
      <c r="C88" s="165"/>
      <c r="D88" s="156" t="s">
        <v>34</v>
      </c>
      <c r="E88" s="166"/>
      <c r="F88" s="126">
        <v>0.05</v>
      </c>
      <c r="G88" s="18"/>
      <c r="H88" s="27"/>
      <c r="I88" s="27"/>
      <c r="J88" s="27"/>
      <c r="K88" s="19"/>
    </row>
    <row r="89" spans="1:11" ht="15.6" thickTop="1" thickBot="1">
      <c r="A89" s="62"/>
      <c r="B89" s="14"/>
      <c r="C89" s="118"/>
      <c r="D89" s="118"/>
      <c r="E89" s="118"/>
      <c r="F89" s="118"/>
      <c r="G89" s="18"/>
      <c r="H89" s="21"/>
      <c r="I89" s="21"/>
      <c r="J89" s="21"/>
      <c r="K89" s="19"/>
    </row>
    <row r="90" spans="1:11" ht="15.6" thickTop="1" thickBot="1">
      <c r="A90" s="62"/>
      <c r="B90" s="14"/>
      <c r="C90" s="156" t="s">
        <v>36</v>
      </c>
      <c r="D90" s="157"/>
      <c r="E90" s="127"/>
      <c r="F90" s="96">
        <f>H80+H80*F88+H80*F89</f>
        <v>4.2344662499999997</v>
      </c>
      <c r="G90" s="25" t="s">
        <v>21</v>
      </c>
      <c r="H90" s="21"/>
      <c r="I90" s="21"/>
      <c r="J90" s="21"/>
      <c r="K90" s="19"/>
    </row>
    <row r="91" spans="1:11" ht="15.6" thickTop="1" thickBot="1">
      <c r="A91" s="62"/>
      <c r="B91" s="14"/>
      <c r="C91" s="118"/>
      <c r="D91" s="118"/>
      <c r="E91" s="119"/>
      <c r="F91" s="118"/>
      <c r="G91" s="18"/>
      <c r="H91" s="21"/>
      <c r="I91" s="21"/>
      <c r="J91" s="21"/>
      <c r="K91" s="19"/>
    </row>
    <row r="92" spans="1:11" ht="15.6" thickTop="1" thickBot="1">
      <c r="A92" s="62"/>
      <c r="B92" s="14"/>
      <c r="C92" s="158" t="s">
        <v>37</v>
      </c>
      <c r="D92" s="156"/>
      <c r="E92" s="127"/>
      <c r="F92" s="128">
        <v>5</v>
      </c>
      <c r="G92" s="25" t="s">
        <v>21</v>
      </c>
      <c r="H92" s="21"/>
      <c r="I92" s="21"/>
      <c r="J92" s="21"/>
      <c r="K92" s="19"/>
    </row>
    <row r="93" spans="1:11" ht="15.6" thickTop="1" thickBot="1">
      <c r="A93" s="63"/>
      <c r="B93" s="29"/>
      <c r="C93" s="16"/>
      <c r="D93" s="16"/>
      <c r="E93" s="17"/>
      <c r="F93" s="16"/>
      <c r="G93" s="17"/>
      <c r="H93" s="16"/>
      <c r="I93" s="17"/>
      <c r="J93" s="17"/>
      <c r="K93" s="30"/>
    </row>
    <row r="94" spans="1:11" ht="15" thickTop="1"/>
    <row r="95" spans="1:11">
      <c r="D95" s="2"/>
      <c r="G95" s="1"/>
      <c r="I95" s="1"/>
      <c r="J95" s="1"/>
    </row>
    <row r="96" spans="1:11">
      <c r="D96" s="2"/>
      <c r="G96" s="1"/>
      <c r="I96" s="1"/>
      <c r="J96" s="1"/>
    </row>
    <row r="97" spans="4:10">
      <c r="D97" s="2"/>
      <c r="G97" s="1"/>
      <c r="I97" s="1"/>
      <c r="J97" s="1"/>
    </row>
  </sheetData>
  <sheetProtection algorithmName="SHA-512" hashValue="QXfuujhNxENU5TX4hSGwwfYBTndWzugrWaDUlFccs0MhVWnepGETpnGa9FJaYM6GV6vUbXtoCnV3EEKKsAi2BQ==" saltValue="XbzmvcybeRYVQvEDKpy21w==" spinCount="100000" sheet="1" objects="1" scenarios="1"/>
  <mergeCells count="26">
    <mergeCell ref="C13:C14"/>
    <mergeCell ref="D13:D14"/>
    <mergeCell ref="E13:F13"/>
    <mergeCell ref="G13:H13"/>
    <mergeCell ref="A8:J8"/>
    <mergeCell ref="A9:C9"/>
    <mergeCell ref="D9:J9"/>
    <mergeCell ref="A10:C10"/>
    <mergeCell ref="A11:C11"/>
    <mergeCell ref="D11:J11"/>
    <mergeCell ref="A15:A22"/>
    <mergeCell ref="A23:A34"/>
    <mergeCell ref="A35:A46"/>
    <mergeCell ref="A13:A14"/>
    <mergeCell ref="B13:B14"/>
    <mergeCell ref="I87:J87"/>
    <mergeCell ref="D88:E88"/>
    <mergeCell ref="I13:I14"/>
    <mergeCell ref="J13:J14"/>
    <mergeCell ref="K13:K14"/>
    <mergeCell ref="C90:D90"/>
    <mergeCell ref="C92:D92"/>
    <mergeCell ref="A47:A58"/>
    <mergeCell ref="A59:A70"/>
    <mergeCell ref="C87:C88"/>
    <mergeCell ref="D87:E87"/>
  </mergeCells>
  <pageMargins left="0.51181102362204722" right="0.51181102362204722" top="0.78740157480314965" bottom="0.78740157480314965" header="0.31496062992125984" footer="0.31496062992125984"/>
  <pageSetup paperSize="9" scale="44" orientation="portrait" r:id="rId1"/>
  <ignoredErrors>
    <ignoredError sqref="J22" calculatedColumn="1"/>
  </ignoredErrors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Base de Dados</vt:lpstr>
      <vt:lpstr>MEGA</vt:lpstr>
      <vt:lpstr>FACILITY I,II,V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2022-12-15T19:51:20Z</dcterms:modified>
</cp:coreProperties>
</file>